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</externalReferences>
  <definedNames>
    <definedName name="_xlnm.Print_Area" localSheetId="2">'Consol_BS'!$A$1:$D$53</definedName>
    <definedName name="_xlnm.Print_Area" localSheetId="1">'Consol_PL'!$A$1:$E$57</definedName>
    <definedName name="_xlnm.Print_Area" localSheetId="5">'Consol_RGL'!$A$1:$D$51</definedName>
    <definedName name="_xlnm.Print_Area" localSheetId="0">'Summary'!$A$1:$I$30</definedName>
  </definedNames>
  <calcPr fullCalcOnLoad="1"/>
</workbook>
</file>

<file path=xl/sharedStrings.xml><?xml version="1.0" encoding="utf-8"?>
<sst xmlns="http://schemas.openxmlformats.org/spreadsheetml/2006/main" count="212" uniqueCount="160">
  <si>
    <t>QUARTERLY REPORT - 31ST DECEMBER 2003</t>
  </si>
  <si>
    <t xml:space="preserve">The Board of Directors is pleased to announce the unaudited results of the Group for the 4th Quarter </t>
  </si>
  <si>
    <t>ended 31st December 2003.</t>
  </si>
  <si>
    <t>PART A2 : SUMMARY OF KEY FINANCIAL INFORMATION</t>
  </si>
  <si>
    <t>Individual Quarter</t>
  </si>
  <si>
    <t>Cumulative Quarter</t>
  </si>
  <si>
    <t>31.12.03</t>
  </si>
  <si>
    <t>31.12.02</t>
  </si>
  <si>
    <t>RM'000</t>
  </si>
  <si>
    <t>RM'001</t>
  </si>
  <si>
    <t>Revenue</t>
  </si>
  <si>
    <t>Profit/(loss) before tax</t>
  </si>
  <si>
    <t>Profit/(loss) after tax and minority</t>
  </si>
  <si>
    <t>interests</t>
  </si>
  <si>
    <t>Net profit/(loss) for the period</t>
  </si>
  <si>
    <t>Basis earning/(loss) per share(sen)</t>
  </si>
  <si>
    <t>Dividend per share(sen)</t>
  </si>
  <si>
    <t xml:space="preserve">AS AT END OF CURRENT </t>
  </si>
  <si>
    <t xml:space="preserve">AS AT PRECEDING FINANCIAL </t>
  </si>
  <si>
    <t>QUARTER</t>
  </si>
  <si>
    <t>YEAR END</t>
  </si>
  <si>
    <t>Net tangible assets per share (RM)</t>
  </si>
  <si>
    <t>CONDENSED CONSOLIDATED INCOME STATEMENTS</t>
  </si>
  <si>
    <t>FOR THE QUARTER ENDED 31ST DECEMBER 2003</t>
  </si>
  <si>
    <t xml:space="preserve">                                          UNAUDITED</t>
  </si>
  <si>
    <t>CURRENT</t>
  </si>
  <si>
    <t>COMPARATIVE</t>
  </si>
  <si>
    <t>12 MONTHS</t>
  </si>
  <si>
    <t>QTR ENDED</t>
  </si>
  <si>
    <t>CUMULATIVE</t>
  </si>
  <si>
    <t>31ST DEC</t>
  </si>
  <si>
    <t>TO DATE</t>
  </si>
  <si>
    <t>RM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</si>
  <si>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</si>
  <si>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</si>
  <si>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</si>
  <si>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</si>
  <si>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</si>
  <si>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</si>
  <si>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BEFORE TAX</t>
  </si>
  <si>
    <t>TAXATION</t>
  </si>
  <si>
    <t>LOSS AFTER TAX</t>
  </si>
  <si>
    <t>MINORITY INTEREST</t>
  </si>
  <si>
    <t>NET LOSS FOR THE PERIOD</t>
  </si>
  <si>
    <t>EPS - BASIC (in cents)</t>
  </si>
  <si>
    <t xml:space="preserve">      - DILUTED</t>
  </si>
  <si>
    <t>N/A</t>
  </si>
  <si>
    <t>Share Capital</t>
  </si>
  <si>
    <t>The Condensed Consolidated Income Statements should be read in conjunction with the Annual</t>
  </si>
  <si>
    <t>Financial Report for the year ended 31st December 2002.</t>
  </si>
  <si>
    <t>CONDENSED CONSOLIDATED BALANCE SHEETS</t>
  </si>
  <si>
    <t>AS AT 31ST DECEMBER 2003</t>
  </si>
  <si>
    <t>As at</t>
  </si>
  <si>
    <t>31st Dec 2003</t>
  </si>
  <si>
    <t>31st Dec 2002</t>
  </si>
  <si>
    <t>(Unaudited)</t>
  </si>
  <si>
    <t>(Audited)</t>
  </si>
  <si>
    <t>Property, Plant and Equipment</t>
  </si>
  <si>
    <t>Other Investments</t>
  </si>
  <si>
    <t>Current Assets</t>
  </si>
  <si>
    <t>Inventories</t>
  </si>
  <si>
    <t>Trade debtors and other debtors</t>
  </si>
  <si>
    <t>Amount due from holding company</t>
  </si>
  <si>
    <t>Cash &amp; Cash Equivalents</t>
  </si>
  <si>
    <t>Current Liabilities</t>
  </si>
  <si>
    <t>Trade and Other Creditors</t>
  </si>
  <si>
    <t>Overdraft and Short-term Borrowings</t>
  </si>
  <si>
    <t>Taxation</t>
  </si>
  <si>
    <t>Net Current Liabilities</t>
  </si>
  <si>
    <t>Reserves and Accumulated Losses</t>
  </si>
  <si>
    <t>Shareholders' Deficit</t>
  </si>
  <si>
    <t>Minority Interest</t>
  </si>
  <si>
    <t>Long-term Liabilities;</t>
  </si>
  <si>
    <t xml:space="preserve">  - Borrowings</t>
  </si>
  <si>
    <t xml:space="preserve">The Condensed Consolidated Balance Sheets should be read in conjunction with the Annual Financial </t>
  </si>
  <si>
    <t>Report for the year ended 31st December 2002.</t>
  </si>
  <si>
    <t>CONDENSED CONSOLIDATED CASH FLOW STATEMENTS</t>
  </si>
  <si>
    <t>12 months ended</t>
  </si>
  <si>
    <t>CASH FLOWS FROM OPERATING ACTIVITIES</t>
  </si>
  <si>
    <t>Net Profit before tax</t>
  </si>
  <si>
    <t>Adjustment for non-cash flow:-</t>
  </si>
  <si>
    <t>Depreciation</t>
  </si>
  <si>
    <t>Interest expenses</t>
  </si>
  <si>
    <t>Interest income</t>
  </si>
  <si>
    <t>Bad Debts recovered</t>
  </si>
  <si>
    <t>Provision for doubtful debts written back</t>
  </si>
  <si>
    <t>Provision for impairment of property, plant and equipment</t>
  </si>
  <si>
    <t>Provision for doubtful debts</t>
  </si>
  <si>
    <t>Operating profit before changes in working capital</t>
  </si>
  <si>
    <t>Changes in working capital</t>
  </si>
  <si>
    <t>(Increase)/Decrease in inventories</t>
  </si>
  <si>
    <t>(Increase)/Decrease in receivables</t>
  </si>
  <si>
    <t>Increase/(Decrease) in payables</t>
  </si>
  <si>
    <t>Cash used in operations</t>
  </si>
  <si>
    <t>Tax paid</t>
  </si>
  <si>
    <t>Tax refund</t>
  </si>
  <si>
    <t>Net cash used in operating activities</t>
  </si>
  <si>
    <t>CASH FLOWS FROM INVESTING ACTIVITIES</t>
  </si>
  <si>
    <t>Purchase of property, plant and equipment</t>
  </si>
  <si>
    <t>Interest received</t>
  </si>
  <si>
    <t>Net proceed from disposals of subsidiaries</t>
  </si>
  <si>
    <t>Proceeds from sales of property, plant and equipment</t>
  </si>
  <si>
    <t>Proceeds from disposal of quoted shares</t>
  </si>
  <si>
    <t/>
  </si>
  <si>
    <t>Net cash used in investing activities</t>
  </si>
  <si>
    <t>CASH FLOWS FROM FINANCING ACTIVITIES</t>
  </si>
  <si>
    <t>Repayment of hire purchase and leasing obligations</t>
  </si>
  <si>
    <t>Proceeds from exercise of warrants</t>
  </si>
  <si>
    <t>Net cash (used in)/generated from investing activities</t>
  </si>
  <si>
    <t>Net Change in Cash and Cash Equivalents</t>
  </si>
  <si>
    <t>Cash and Cash Equivalents at beginning of the period</t>
  </si>
  <si>
    <r>
      <t xml:space="preserve"> - Bank &amp; cash balances </t>
    </r>
    <r>
      <rPr>
        <sz val="10"/>
        <rFont val="Tahoma"/>
        <family val="2"/>
      </rPr>
      <t>(As at 1 January 2003)</t>
    </r>
  </si>
  <si>
    <t xml:space="preserve"> - Bank Overdraft (As at 1 January 2003)</t>
  </si>
  <si>
    <t>Cash &amp; Cash Equivalents at the end of the period</t>
  </si>
  <si>
    <t>Cash and Cash Equivalents at end of the period</t>
  </si>
  <si>
    <t xml:space="preserve"> - Bank &amp; cash balances</t>
  </si>
  <si>
    <t xml:space="preserve"> - Bank overdrafts - MBB,Tajo Bhd.</t>
  </si>
  <si>
    <t xml:space="preserve"> - Bank overdrafts - Tajo Bhd &amp; Tajo Project Mgnt</t>
  </si>
  <si>
    <t>The Condensed  Consolidated Cash Flow Statements should be read in conjunction with the Annual Financial</t>
  </si>
  <si>
    <t>CONDENSED CONSOLIDATED STATEMENTS OF CHANGES IN EQUITY</t>
  </si>
  <si>
    <t>Non-Distributable</t>
  </si>
  <si>
    <t>Distributable</t>
  </si>
  <si>
    <t>SHARE</t>
  </si>
  <si>
    <t>REVALUATION</t>
  </si>
  <si>
    <t>ACCUMULATED</t>
  </si>
  <si>
    <t>TOTAL</t>
  </si>
  <si>
    <t>31st December 2003</t>
  </si>
  <si>
    <t>CAPITAL</t>
  </si>
  <si>
    <t>PREMIUM</t>
  </si>
  <si>
    <t>RESERVES</t>
  </si>
  <si>
    <t>LOSSES</t>
  </si>
  <si>
    <t>Balance at Beginning of year</t>
  </si>
  <si>
    <t>(At 1st January 2003)</t>
  </si>
  <si>
    <t>Exercise of warrants</t>
  </si>
  <si>
    <t>Capital Reduction</t>
  </si>
  <si>
    <t>Share premium reduction</t>
  </si>
  <si>
    <t>Movement during the period</t>
  </si>
  <si>
    <t>(Cumulative)</t>
  </si>
  <si>
    <t>Balance at end of period</t>
  </si>
  <si>
    <t>(At 31st December 2003)</t>
  </si>
  <si>
    <t>31st December 2002</t>
  </si>
  <si>
    <t>(At 1st January 2002)</t>
  </si>
  <si>
    <t>Impairment losses</t>
  </si>
  <si>
    <t>(At 31st December 2002)</t>
  </si>
  <si>
    <t xml:space="preserve">The Condensed Consolidated Statements of Equity should be read in conjunction with the Annual </t>
  </si>
  <si>
    <t>CONDENSED CONSOLIDATED STATEMENT OF RECOGNISED GAINS AND LOSSES</t>
  </si>
  <si>
    <t>12 months</t>
  </si>
  <si>
    <t>(Cumulative to date)</t>
  </si>
  <si>
    <t>Surplus/(deficit) on Revaluation</t>
  </si>
  <si>
    <t>Net Gains/(Losses) not recognised in the income statements</t>
  </si>
  <si>
    <t>Net Profit (Cumulative)</t>
  </si>
  <si>
    <t>Total recognised gains and losses</t>
  </si>
  <si>
    <t xml:space="preserve">The Condensed Consolidated Statement of Recognised Gains and Losses should be read in conjunction </t>
  </si>
  <si>
    <t>Provision for Corporate Guarantee for credit facilities granted to a former subsidiary</t>
  </si>
  <si>
    <t>Writeback of deferred land cost</t>
  </si>
  <si>
    <t>Bad Debts written off</t>
  </si>
  <si>
    <t>Others</t>
  </si>
  <si>
    <t>FOR THE CUMMULATIVE QUARTER ENDED 31ST DECEMBER 2003</t>
  </si>
  <si>
    <t>Cummulative Quarter ended</t>
  </si>
  <si>
    <t>with the Annual Financial Report for the year ended 31st December 2002.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</si>
</sst>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;[Red]\(0.00\)"/>
    <numFmt numFmtId="172" formatCode="0.00;[Red]0.00"/>
    <numFmt numFmtId="173" formatCode="0_);[Red]\(0\)"/>
    <numFmt numFmtId="174" formatCode="#,##0.000_);[Red]\(#,##0.000\)"/>
    <numFmt numFmtId="175" formatCode="#,##0.0000_);[Red]\(#,##0.0000\)"/>
    <numFmt numFmtId="176" formatCode="#,##0.0_);[Red]\(#,##0.0\)"/>
    <numFmt numFmtId="177" formatCode="_(* #,##0.0_);_(* \(#,##0.0\);_(* &quot;-&quot;??_);_(@_)"/>
    <numFmt numFmtId="178" formatCode="#,##0.0_);\(#,##0.0\)"/>
    <numFmt numFmtId="179" formatCode="#,##0.0000_);\(#,##0.0000\)"/>
  </numFmts>
  <fonts count="11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Arial MT"/>
      <family val="0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1" fillId="0" borderId="5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 horizontal="center"/>
    </xf>
    <xf numFmtId="41" fontId="1" fillId="0" borderId="9" xfId="0" applyNumberFormat="1" applyFont="1" applyBorder="1" applyAlignment="1">
      <alignment/>
    </xf>
    <xf numFmtId="41" fontId="1" fillId="2" borderId="10" xfId="0" applyNumberFormat="1" applyFont="1" applyFill="1" applyBorder="1" applyAlignment="1">
      <alignment horizontal="center"/>
    </xf>
    <xf numFmtId="41" fontId="1" fillId="2" borderId="7" xfId="0" applyNumberFormat="1" applyFont="1" applyFill="1" applyBorder="1" applyAlignment="1">
      <alignment/>
    </xf>
    <xf numFmtId="41" fontId="1" fillId="2" borderId="8" xfId="0" applyNumberFormat="1" applyFont="1" applyFill="1" applyBorder="1" applyAlignment="1">
      <alignment horizontal="center"/>
    </xf>
    <xf numFmtId="41" fontId="1" fillId="2" borderId="2" xfId="0" applyNumberFormat="1" applyFont="1" applyFill="1" applyBorder="1" applyAlignment="1">
      <alignment horizontal="center"/>
    </xf>
    <xf numFmtId="41" fontId="2" fillId="2" borderId="6" xfId="0" applyNumberFormat="1" applyFont="1" applyFill="1" applyBorder="1" applyAlignment="1">
      <alignment/>
    </xf>
    <xf numFmtId="41" fontId="1" fillId="2" borderId="7" xfId="20" applyNumberFormat="1" applyFont="1" applyFill="1" applyBorder="1">
      <alignment/>
      <protection/>
    </xf>
    <xf numFmtId="41" fontId="2" fillId="2" borderId="7" xfId="0" applyNumberFormat="1" applyFont="1" applyFill="1" applyBorder="1" applyAlignment="1">
      <alignment/>
    </xf>
    <xf numFmtId="41" fontId="1" fillId="2" borderId="11" xfId="0" applyNumberFormat="1" applyFont="1" applyFill="1" applyBorder="1" applyAlignment="1">
      <alignment horizontal="center"/>
    </xf>
    <xf numFmtId="41" fontId="2" fillId="2" borderId="9" xfId="0" applyNumberFormat="1" applyFont="1" applyFill="1" applyBorder="1" applyAlignment="1">
      <alignment/>
    </xf>
    <xf numFmtId="41" fontId="1" fillId="0" borderId="0" xfId="19" applyNumberFormat="1" applyFont="1">
      <alignment/>
      <protection/>
    </xf>
    <xf numFmtId="41" fontId="1" fillId="0" borderId="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3" fontId="1" fillId="0" borderId="6" xfId="0" applyNumberFormat="1" applyFont="1" applyBorder="1" applyAlignment="1">
      <alignment/>
    </xf>
    <xf numFmtId="43" fontId="1" fillId="0" borderId="5" xfId="0" applyNumberFormat="1" applyFont="1" applyBorder="1" applyAlignment="1">
      <alignment/>
    </xf>
    <xf numFmtId="41" fontId="1" fillId="0" borderId="9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/>
    </xf>
    <xf numFmtId="41" fontId="1" fillId="0" borderId="14" xfId="0" applyNumberFormat="1" applyFont="1" applyBorder="1" applyAlignment="1">
      <alignment horizontal="center"/>
    </xf>
    <xf numFmtId="41" fontId="1" fillId="0" borderId="8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1" fontId="1" fillId="0" borderId="7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  <xf numFmtId="41" fontId="1" fillId="0" borderId="14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1" fillId="0" borderId="17" xfId="0" applyNumberFormat="1" applyFont="1" applyBorder="1" applyAlignment="1">
      <alignment horizontal="center"/>
    </xf>
    <xf numFmtId="41" fontId="1" fillId="0" borderId="0" xfId="0" applyNumberFormat="1" applyFont="1" applyBorder="1" applyAlignment="1" quotePrefix="1">
      <alignment/>
    </xf>
    <xf numFmtId="0" fontId="4" fillId="0" borderId="0" xfId="0" applyNumberFormat="1" applyFont="1" applyAlignment="1" quotePrefix="1">
      <alignment horizontal="center"/>
    </xf>
    <xf numFmtId="43" fontId="1" fillId="0" borderId="10" xfId="0" applyNumberFormat="1" applyFont="1" applyBorder="1" applyAlignment="1">
      <alignment/>
    </xf>
    <xf numFmtId="0" fontId="4" fillId="0" borderId="0" xfId="0" applyNumberFormat="1" applyFont="1" applyFill="1" applyAlignment="1">
      <alignment horizontal="center"/>
    </xf>
    <xf numFmtId="41" fontId="1" fillId="0" borderId="18" xfId="0" applyNumberFormat="1" applyFont="1" applyBorder="1" applyAlignment="1">
      <alignment horizontal="center"/>
    </xf>
    <xf numFmtId="41" fontId="1" fillId="0" borderId="19" xfId="0" applyNumberFormat="1" applyFont="1" applyBorder="1" applyAlignment="1">
      <alignment horizontal="center"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0" fontId="9" fillId="0" borderId="0" xfId="19" applyFont="1" applyAlignment="1">
      <alignment horizontal="left"/>
      <protection/>
    </xf>
    <xf numFmtId="0" fontId="9" fillId="0" borderId="1" xfId="19" applyFont="1" applyBorder="1" applyAlignment="1">
      <alignment horizontal="center"/>
      <protection/>
    </xf>
    <xf numFmtId="0" fontId="9" fillId="0" borderId="0" xfId="19" applyFont="1" applyAlignment="1">
      <alignment horizontal="center"/>
      <protection/>
    </xf>
    <xf numFmtId="0" fontId="9" fillId="0" borderId="0" xfId="19" applyFont="1">
      <alignment/>
      <protection/>
    </xf>
    <xf numFmtId="14" fontId="9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6" fillId="0" borderId="0" xfId="19" applyFont="1" applyBorder="1">
      <alignment/>
      <protection/>
    </xf>
    <xf numFmtId="37" fontId="6" fillId="0" borderId="0" xfId="19" applyNumberFormat="1" applyFont="1">
      <alignment/>
      <protection/>
    </xf>
    <xf numFmtId="0" fontId="6" fillId="0" borderId="0" xfId="19" applyFont="1" applyAlignment="1">
      <alignment horizontal="justify" wrapText="1"/>
      <protection/>
    </xf>
    <xf numFmtId="38" fontId="6" fillId="0" borderId="0" xfId="15" applyNumberFormat="1" applyFont="1" applyBorder="1" applyAlignment="1">
      <alignment horizontal="right"/>
    </xf>
    <xf numFmtId="38" fontId="6" fillId="0" borderId="0" xfId="15" applyNumberFormat="1" applyFont="1" applyBorder="1" applyAlignment="1">
      <alignment/>
    </xf>
    <xf numFmtId="38" fontId="6" fillId="0" borderId="0" xfId="19" applyNumberFormat="1" applyFont="1">
      <alignment/>
      <protection/>
    </xf>
    <xf numFmtId="0" fontId="6" fillId="0" borderId="0" xfId="19" applyFont="1" applyAlignment="1">
      <alignment horizontal="left" wrapText="1"/>
      <protection/>
    </xf>
    <xf numFmtId="0" fontId="1" fillId="0" borderId="0" xfId="19" applyFont="1">
      <alignment/>
      <protection/>
    </xf>
    <xf numFmtId="0" fontId="9" fillId="0" borderId="1" xfId="19" applyFont="1" applyBorder="1" applyAlignment="1">
      <alignment horizontal="centerContinuous"/>
      <protection/>
    </xf>
    <xf numFmtId="0" fontId="1" fillId="0" borderId="6" xfId="0" applyNumberFormat="1" applyFont="1" applyBorder="1" applyAlignment="1">
      <alignment horizontal="centerContinuous"/>
    </xf>
    <xf numFmtId="0" fontId="1" fillId="0" borderId="1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7" fontId="6" fillId="0" borderId="0" xfId="15" applyNumberFormat="1" applyFont="1" applyBorder="1" applyAlignment="1">
      <alignment horizontal="right"/>
    </xf>
    <xf numFmtId="37" fontId="6" fillId="0" borderId="0" xfId="15" applyNumberFormat="1" applyFont="1" applyBorder="1" applyAlignment="1">
      <alignment/>
    </xf>
    <xf numFmtId="37" fontId="6" fillId="0" borderId="0" xfId="19" applyNumberFormat="1" applyFont="1" applyBorder="1">
      <alignment/>
      <protection/>
    </xf>
    <xf numFmtId="37" fontId="6" fillId="0" borderId="0" xfId="15" applyNumberFormat="1" applyFont="1" applyAlignment="1">
      <alignment horizontal="right"/>
    </xf>
    <xf numFmtId="37" fontId="6" fillId="0" borderId="0" xfId="15" applyNumberFormat="1" applyFont="1" applyAlignment="1">
      <alignment/>
    </xf>
    <xf numFmtId="37" fontId="6" fillId="0" borderId="1" xfId="15" applyNumberFormat="1" applyFont="1" applyBorder="1" applyAlignment="1">
      <alignment horizontal="right"/>
    </xf>
    <xf numFmtId="39" fontId="6" fillId="0" borderId="1" xfId="15" applyNumberFormat="1" applyFont="1" applyBorder="1" applyAlignment="1">
      <alignment horizontal="right"/>
    </xf>
    <xf numFmtId="39" fontId="6" fillId="0" borderId="0" xfId="15" applyNumberFormat="1" applyFont="1" applyBorder="1" applyAlignment="1">
      <alignment/>
    </xf>
    <xf numFmtId="39" fontId="6" fillId="0" borderId="0" xfId="19" applyNumberFormat="1" applyFont="1">
      <alignment/>
      <protection/>
    </xf>
    <xf numFmtId="39" fontId="6" fillId="0" borderId="0" xfId="15" applyNumberFormat="1" applyFont="1" applyBorder="1" applyAlignment="1">
      <alignment horizontal="right"/>
    </xf>
    <xf numFmtId="179" fontId="6" fillId="0" borderId="0" xfId="19" applyNumberFormat="1" applyFont="1">
      <alignment/>
      <protection/>
    </xf>
    <xf numFmtId="179" fontId="6" fillId="0" borderId="0" xfId="15" applyNumberFormat="1" applyFont="1" applyBorder="1" applyAlignment="1">
      <alignment/>
    </xf>
    <xf numFmtId="179" fontId="6" fillId="0" borderId="0" xfId="15" applyNumberFormat="1" applyFont="1" applyBorder="1" applyAlignment="1">
      <alignment horizontal="right"/>
    </xf>
    <xf numFmtId="38" fontId="6" fillId="0" borderId="0" xfId="15" applyNumberFormat="1" applyFont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Normal_jooei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0</xdr:rowOff>
    </xdr:from>
    <xdr:ext cx="76200" cy="190500"/>
    <xdr:sp>
      <xdr:nvSpPr>
        <xdr:cNvPr id="1" name="Text 1"/>
        <xdr:cNvSpPr txBox="1">
          <a:spLocks noChangeArrowheads="1"/>
        </xdr:cNvSpPr>
      </xdr:nvSpPr>
      <xdr:spPr>
        <a:xfrm>
          <a:off x="0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76200" cy="190500"/>
    <xdr:sp>
      <xdr:nvSpPr>
        <xdr:cNvPr id="2" name="Text 3"/>
        <xdr:cNvSpPr txBox="1">
          <a:spLocks noChangeArrowheads="1"/>
        </xdr:cNvSpPr>
      </xdr:nvSpPr>
      <xdr:spPr>
        <a:xfrm>
          <a:off x="0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76200" cy="190500"/>
    <xdr:sp>
      <xdr:nvSpPr>
        <xdr:cNvPr id="3" name="Text 5"/>
        <xdr:cNvSpPr txBox="1">
          <a:spLocks noChangeArrowheads="1"/>
        </xdr:cNvSpPr>
      </xdr:nvSpPr>
      <xdr:spPr>
        <a:xfrm>
          <a:off x="0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</xdr:row>
      <xdr:rowOff>0</xdr:rowOff>
    </xdr:from>
    <xdr:ext cx="76200" cy="190500"/>
    <xdr:sp>
      <xdr:nvSpPr>
        <xdr:cNvPr id="4" name="Text 6"/>
        <xdr:cNvSpPr txBox="1">
          <a:spLocks noChangeArrowheads="1"/>
        </xdr:cNvSpPr>
      </xdr:nvSpPr>
      <xdr:spPr>
        <a:xfrm>
          <a:off x="0" y="5467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85725</xdr:rowOff>
    </xdr:from>
    <xdr:to>
      <xdr:col>3</xdr:col>
      <xdr:colOff>942975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600325" y="89535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85725</xdr:rowOff>
    </xdr:from>
    <xdr:to>
      <xdr:col>4</xdr:col>
      <xdr:colOff>990600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4343400" y="8953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29</xdr:row>
      <xdr:rowOff>85725</xdr:rowOff>
    </xdr:from>
    <xdr:to>
      <xdr:col>3</xdr:col>
      <xdr:colOff>942975</xdr:colOff>
      <xdr:row>29</xdr:row>
      <xdr:rowOff>85725</xdr:rowOff>
    </xdr:to>
    <xdr:sp>
      <xdr:nvSpPr>
        <xdr:cNvPr id="3" name="Line 3"/>
        <xdr:cNvSpPr>
          <a:spLocks/>
        </xdr:cNvSpPr>
      </xdr:nvSpPr>
      <xdr:spPr>
        <a:xfrm>
          <a:off x="2600325" y="480060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85725</xdr:rowOff>
    </xdr:from>
    <xdr:to>
      <xdr:col>4</xdr:col>
      <xdr:colOff>990600</xdr:colOff>
      <xdr:row>29</xdr:row>
      <xdr:rowOff>85725</xdr:rowOff>
    </xdr:to>
    <xdr:sp>
      <xdr:nvSpPr>
        <xdr:cNvPr id="4" name="Line 4"/>
        <xdr:cNvSpPr>
          <a:spLocks/>
        </xdr:cNvSpPr>
      </xdr:nvSpPr>
      <xdr:spPr>
        <a:xfrm>
          <a:off x="4343400" y="48006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29</xdr:row>
      <xdr:rowOff>85725</xdr:rowOff>
    </xdr:from>
    <xdr:to>
      <xdr:col>3</xdr:col>
      <xdr:colOff>942975</xdr:colOff>
      <xdr:row>29</xdr:row>
      <xdr:rowOff>85725</xdr:rowOff>
    </xdr:to>
    <xdr:sp>
      <xdr:nvSpPr>
        <xdr:cNvPr id="5" name="Line 5"/>
        <xdr:cNvSpPr>
          <a:spLocks/>
        </xdr:cNvSpPr>
      </xdr:nvSpPr>
      <xdr:spPr>
        <a:xfrm>
          <a:off x="2600325" y="4800600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29</xdr:row>
      <xdr:rowOff>85725</xdr:rowOff>
    </xdr:from>
    <xdr:to>
      <xdr:col>4</xdr:col>
      <xdr:colOff>990600</xdr:colOff>
      <xdr:row>29</xdr:row>
      <xdr:rowOff>85725</xdr:rowOff>
    </xdr:to>
    <xdr:sp>
      <xdr:nvSpPr>
        <xdr:cNvPr id="6" name="Line 6"/>
        <xdr:cNvSpPr>
          <a:spLocks/>
        </xdr:cNvSpPr>
      </xdr:nvSpPr>
      <xdr:spPr>
        <a:xfrm>
          <a:off x="4343400" y="480060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Tajo%20Consolidated%20accounts\Consol%20Sept%202003\Consol%20worksheet%20Ju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"/>
    </sheetNames>
    <sheetDataSet>
      <sheetData sheetId="0">
        <row r="95">
          <cell r="H95">
            <v>100000</v>
          </cell>
        </row>
        <row r="100">
          <cell r="H100">
            <v>-100000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tabSelected="1" workbookViewId="0" topLeftCell="A1">
      <selection activeCell="B9" sqref="B9"/>
    </sheetView>
  </sheetViews>
  <sheetFormatPr defaultColWidth="9.140625" defaultRowHeight="12.75"/>
  <cols>
    <col min="1" max="1" width="3.8515625" style="54" customWidth="1"/>
    <col min="2" max="2" width="32.140625" style="54" customWidth="1"/>
    <col min="3" max="3" width="14.00390625" style="54" customWidth="1"/>
    <col min="4" max="4" width="2.140625" style="54" customWidth="1"/>
    <col min="5" max="5" width="11.8515625" style="54" customWidth="1"/>
    <col min="6" max="6" width="2.57421875" style="54" customWidth="1"/>
    <col min="7" max="7" width="13.57421875" style="54" customWidth="1"/>
    <col min="8" max="8" width="2.140625" style="54" customWidth="1"/>
    <col min="9" max="9" width="12.7109375" style="54" customWidth="1"/>
    <col min="10" max="10" width="15.140625" style="54" customWidth="1"/>
    <col min="11" max="11" width="9.28125" style="54" customWidth="1"/>
    <col min="12" max="12" width="0" style="54" hidden="1" customWidth="1"/>
    <col min="13" max="16384" width="9.140625" style="54" customWidth="1"/>
  </cols>
  <sheetData>
    <row r="2" spans="1:2" ht="13.5">
      <c r="A2" s="56" t="s">
        <v>0</v>
      </c>
      <c r="B2" s="55"/>
    </row>
    <row r="3" spans="1:2" ht="13.5">
      <c r="A3" s="56"/>
      <c r="B3" s="55"/>
    </row>
    <row r="4" ht="13.5">
      <c r="A4" s="54" t="s">
        <v>1</v>
      </c>
    </row>
    <row r="5" ht="13.5">
      <c r="A5" s="54" t="s">
        <v>2</v>
      </c>
    </row>
    <row r="7" spans="1:2" ht="13.5">
      <c r="A7" s="57" t="s">
        <v>3</v>
      </c>
      <c r="B7" s="56"/>
    </row>
    <row r="8" spans="1:2" ht="13.5">
      <c r="A8" s="57"/>
      <c r="B8" s="56"/>
    </row>
    <row r="9" spans="3:11" ht="13.5">
      <c r="C9" s="71" t="s">
        <v>4</v>
      </c>
      <c r="D9" s="71"/>
      <c r="E9" s="71"/>
      <c r="F9" s="59"/>
      <c r="G9" s="71" t="s">
        <v>5</v>
      </c>
      <c r="H9" s="71"/>
      <c r="I9" s="71"/>
      <c r="K9" s="74"/>
    </row>
    <row r="10" spans="1:11" ht="13.5">
      <c r="A10" s="59"/>
      <c r="B10" s="60"/>
      <c r="C10" s="61" t="s">
        <v>6</v>
      </c>
      <c r="D10" s="59"/>
      <c r="E10" s="61" t="s">
        <v>7</v>
      </c>
      <c r="F10" s="59"/>
      <c r="G10" s="61" t="s">
        <v>6</v>
      </c>
      <c r="H10" s="59"/>
      <c r="I10" s="61" t="s">
        <v>7</v>
      </c>
      <c r="K10" s="74"/>
    </row>
    <row r="11" spans="3:12" ht="13.5">
      <c r="C11" s="58" t="s">
        <v>8</v>
      </c>
      <c r="D11" s="59"/>
      <c r="E11" s="58" t="s">
        <v>8</v>
      </c>
      <c r="F11" s="59"/>
      <c r="G11" s="58" t="s">
        <v>8</v>
      </c>
      <c r="H11" s="59"/>
      <c r="I11" s="58" t="s">
        <v>8</v>
      </c>
      <c r="K11" s="74"/>
      <c r="L11" s="58" t="s">
        <v>9</v>
      </c>
    </row>
    <row r="12" spans="1:11" ht="13.5">
      <c r="A12" s="62"/>
      <c r="C12" s="63"/>
      <c r="D12" s="63"/>
      <c r="E12" s="63"/>
      <c r="F12" s="63"/>
      <c r="G12" s="63"/>
      <c r="H12" s="63"/>
      <c r="I12" s="63"/>
      <c r="K12" s="74"/>
    </row>
    <row r="13" spans="1:11" ht="13.5">
      <c r="A13" s="62">
        <v>1</v>
      </c>
      <c r="B13" s="65" t="s">
        <v>10</v>
      </c>
      <c r="C13" s="75">
        <f>Consol_PL!B14/1000</f>
        <v>2713.755</v>
      </c>
      <c r="D13" s="76"/>
      <c r="E13" s="75">
        <f>Consol_PL!C14/1000</f>
        <v>-949.645</v>
      </c>
      <c r="F13" s="77"/>
      <c r="G13" s="75">
        <f>Consol_PL!D14/1000</f>
        <v>10678.092</v>
      </c>
      <c r="H13" s="75"/>
      <c r="I13" s="75">
        <f>Consol_PL!E14/1000</f>
        <v>7321.587</v>
      </c>
      <c r="K13" s="74"/>
    </row>
    <row r="14" spans="1:11" ht="13.5">
      <c r="A14" s="62"/>
      <c r="B14" s="65"/>
      <c r="C14" s="78"/>
      <c r="D14" s="79"/>
      <c r="E14" s="78"/>
      <c r="F14" s="64"/>
      <c r="G14" s="78"/>
      <c r="H14" s="78"/>
      <c r="I14" s="78"/>
      <c r="K14" s="74"/>
    </row>
    <row r="15" spans="1:9" ht="13.5">
      <c r="A15" s="62">
        <v>2</v>
      </c>
      <c r="B15" s="69" t="s">
        <v>11</v>
      </c>
      <c r="C15" s="75">
        <f>Consol_PL!B28/1000</f>
        <v>-6691.543</v>
      </c>
      <c r="D15" s="79"/>
      <c r="E15" s="78">
        <f>Consol_PL!C28/1000</f>
        <v>-16384.683</v>
      </c>
      <c r="F15" s="64"/>
      <c r="G15" s="78">
        <f>Consol_PL!D28/1000</f>
        <v>-29303.953</v>
      </c>
      <c r="H15" s="78"/>
      <c r="I15" s="78">
        <f>Consol_PL!E28/1000</f>
        <v>-43337.725</v>
      </c>
    </row>
    <row r="16" spans="1:9" ht="13.5">
      <c r="A16" s="62"/>
      <c r="B16" s="65"/>
      <c r="C16" s="78"/>
      <c r="D16" s="79"/>
      <c r="E16" s="78"/>
      <c r="F16" s="64"/>
      <c r="G16" s="78"/>
      <c r="H16" s="78"/>
      <c r="I16" s="78"/>
    </row>
    <row r="17" spans="1:9" ht="13.5">
      <c r="A17" s="62">
        <v>3</v>
      </c>
      <c r="B17" s="69" t="s">
        <v>12</v>
      </c>
      <c r="C17" s="75">
        <f>Consol_PL!B38/1000</f>
        <v>-6691.543</v>
      </c>
      <c r="D17" s="76"/>
      <c r="E17" s="75">
        <f>Consol_PL!C38/1000</f>
        <v>-16443.351</v>
      </c>
      <c r="F17" s="64"/>
      <c r="G17" s="75">
        <f>Consol_PL!D38/1000</f>
        <v>-29262.393</v>
      </c>
      <c r="H17" s="75"/>
      <c r="I17" s="75">
        <f>Consol_PL!E38/1000</f>
        <v>-43396.393</v>
      </c>
    </row>
    <row r="18" spans="1:9" ht="13.5">
      <c r="A18" s="62"/>
      <c r="B18" s="69" t="s">
        <v>13</v>
      </c>
      <c r="C18" s="75"/>
      <c r="D18" s="76"/>
      <c r="E18" s="75"/>
      <c r="F18" s="64"/>
      <c r="G18" s="75"/>
      <c r="H18" s="75"/>
      <c r="I18" s="75"/>
    </row>
    <row r="19" spans="1:9" ht="13.5">
      <c r="A19" s="62"/>
      <c r="B19" s="65"/>
      <c r="C19" s="75"/>
      <c r="D19" s="76"/>
      <c r="E19" s="75"/>
      <c r="F19" s="64"/>
      <c r="G19" s="75"/>
      <c r="H19" s="75"/>
      <c r="I19" s="75"/>
    </row>
    <row r="20" spans="1:9" ht="13.5">
      <c r="A20" s="62">
        <v>4</v>
      </c>
      <c r="B20" s="69" t="s">
        <v>14</v>
      </c>
      <c r="C20" s="80">
        <f>Consol_PL!B38/1000</f>
        <v>-6691.543</v>
      </c>
      <c r="D20" s="76"/>
      <c r="E20" s="80">
        <f>SUM(E17:E19)</f>
        <v>-16443.351</v>
      </c>
      <c r="F20" s="64"/>
      <c r="G20" s="80">
        <f>Consol_PL!D38/1000</f>
        <v>-29262.393</v>
      </c>
      <c r="H20" s="75"/>
      <c r="I20" s="80">
        <f>Consol_PL!E38/1000</f>
        <v>-43396.393</v>
      </c>
    </row>
    <row r="21" spans="1:9" ht="13.5">
      <c r="A21" s="62"/>
      <c r="B21" s="65"/>
      <c r="C21" s="75"/>
      <c r="D21" s="76"/>
      <c r="E21" s="75"/>
      <c r="F21" s="64"/>
      <c r="G21" s="75"/>
      <c r="H21" s="75"/>
      <c r="I21" s="75"/>
    </row>
    <row r="22" spans="1:9" ht="13.5">
      <c r="A22" s="62">
        <v>5</v>
      </c>
      <c r="B22" s="65" t="s">
        <v>15</v>
      </c>
      <c r="C22" s="81">
        <f>Consol_PL!B41</f>
        <v>-1692.3477491148205</v>
      </c>
      <c r="D22" s="82"/>
      <c r="E22" s="81">
        <f>Consol_PL!C41</f>
        <v>-41.58662367223066</v>
      </c>
      <c r="F22" s="83"/>
      <c r="G22" s="81">
        <f>Consol_PL!D41</f>
        <v>-7400.706373292868</v>
      </c>
      <c r="H22" s="84"/>
      <c r="I22" s="81">
        <f>Consol_PL!E41</f>
        <v>-109.75314365199797</v>
      </c>
    </row>
    <row r="23" spans="1:9" ht="13.5">
      <c r="A23" s="62"/>
      <c r="B23" s="65"/>
      <c r="C23" s="75"/>
      <c r="D23" s="76"/>
      <c r="E23" s="75"/>
      <c r="F23" s="64"/>
      <c r="G23" s="75"/>
      <c r="H23" s="75"/>
      <c r="I23" s="75"/>
    </row>
    <row r="24" spans="1:9" ht="13.5">
      <c r="A24" s="62">
        <v>6</v>
      </c>
      <c r="B24" s="65" t="s">
        <v>16</v>
      </c>
      <c r="C24" s="66">
        <v>0</v>
      </c>
      <c r="D24" s="67"/>
      <c r="E24" s="66">
        <v>0</v>
      </c>
      <c r="F24" s="68"/>
      <c r="G24" s="66">
        <v>0</v>
      </c>
      <c r="H24" s="66"/>
      <c r="I24" s="66">
        <v>0</v>
      </c>
    </row>
    <row r="25" spans="1:9" ht="30" customHeight="1">
      <c r="A25" s="62"/>
      <c r="B25" s="65"/>
      <c r="C25" s="88" t="s">
        <v>17</v>
      </c>
      <c r="D25" s="88"/>
      <c r="E25" s="88"/>
      <c r="F25" s="68"/>
      <c r="G25" s="88" t="s">
        <v>18</v>
      </c>
      <c r="H25" s="88"/>
      <c r="I25" s="88"/>
    </row>
    <row r="26" spans="1:9" ht="13.5">
      <c r="A26" s="62"/>
      <c r="B26" s="65"/>
      <c r="C26" s="88" t="s">
        <v>19</v>
      </c>
      <c r="D26" s="88"/>
      <c r="E26" s="88"/>
      <c r="F26" s="68"/>
      <c r="G26" s="88" t="s">
        <v>20</v>
      </c>
      <c r="H26" s="88"/>
      <c r="I26" s="88"/>
    </row>
    <row r="27" spans="1:9" ht="25.5" customHeight="1">
      <c r="A27" s="62">
        <v>7</v>
      </c>
      <c r="B27" s="69" t="s">
        <v>21</v>
      </c>
      <c r="C27" s="85"/>
      <c r="D27" s="86"/>
      <c r="E27" s="87">
        <f>Consol_BS!B34/Consol_BS!B32</f>
        <v>-535.806947395043</v>
      </c>
      <c r="F27" s="85"/>
      <c r="G27" s="87"/>
      <c r="H27" s="87"/>
      <c r="I27" s="87">
        <f>Consol_BS!D34/Consol_BS!D32</f>
        <v>-4.618041198786039</v>
      </c>
    </row>
  </sheetData>
  <printOptions horizontalCentered="1"/>
  <pageMargins left="0.35" right="0.32" top="0.78" bottom="0.75" header="0.5" footer="0.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D3" sqref="D3"/>
    </sheetView>
  </sheetViews>
  <sheetFormatPr defaultColWidth="9.140625" defaultRowHeight="12.75"/>
  <cols>
    <col min="1" max="1" width="30.7109375" style="2" customWidth="1"/>
    <col min="2" max="3" width="14.28125" style="2" customWidth="1"/>
    <col min="4" max="4" width="14.421875" style="2" customWidth="1"/>
    <col min="5" max="5" width="17.28125" style="2" customWidth="1"/>
    <col min="6" max="6" width="5.8515625" style="2" customWidth="1"/>
    <col min="7" max="7" width="9.28125" style="2" customWidth="1"/>
    <col min="8" max="16384" width="9.140625" style="2" customWidth="1"/>
  </cols>
  <sheetData>
    <row r="1" ht="12.75">
      <c r="A1" s="1" t="s">
        <v>22</v>
      </c>
    </row>
    <row r="2" ht="12.75">
      <c r="A2" s="1" t="s">
        <v>23</v>
      </c>
    </row>
    <row r="4" ht="12.75">
      <c r="A4" s="26"/>
    </row>
    <row r="5" spans="2:5" ht="12.75">
      <c r="B5" s="52"/>
      <c r="C5" s="9" t="s">
        <v>24</v>
      </c>
      <c r="D5" s="9"/>
      <c r="E5" s="53"/>
    </row>
    <row r="6" spans="2:5" ht="12.75">
      <c r="B6" s="51">
        <v>2003</v>
      </c>
      <c r="C6" s="51">
        <v>2002</v>
      </c>
      <c r="D6" s="51">
        <v>2003</v>
      </c>
      <c r="E6" s="49">
        <v>2002</v>
      </c>
    </row>
    <row r="7" spans="2:5" ht="12.75">
      <c r="B7" s="3" t="s">
        <v>25</v>
      </c>
      <c r="C7" s="3" t="s">
        <v>26</v>
      </c>
      <c r="D7" s="3" t="s">
        <v>27</v>
      </c>
      <c r="E7" s="3" t="s">
        <v>27</v>
      </c>
    </row>
    <row r="8" spans="2:5" ht="12.75">
      <c r="B8" s="3" t="s">
        <v>28</v>
      </c>
      <c r="C8" s="3" t="s">
        <v>28</v>
      </c>
      <c r="D8" s="3" t="s">
        <v>29</v>
      </c>
      <c r="E8" s="3" t="s">
        <v>29</v>
      </c>
    </row>
    <row r="9" spans="2:5" ht="12.75">
      <c r="B9" s="7" t="s">
        <v>30</v>
      </c>
      <c r="C9" s="7" t="s">
        <v>30</v>
      </c>
      <c r="D9" s="7" t="s">
        <v>31</v>
      </c>
      <c r="E9" s="7" t="s">
        <v>31</v>
      </c>
    </row>
    <row r="10" spans="2:5" ht="13.5" thickBot="1">
      <c r="B10" s="47"/>
      <c r="C10" s="47"/>
      <c r="D10" s="47"/>
      <c r="E10" s="47"/>
    </row>
    <row r="11" spans="2:5" ht="12.75">
      <c r="B11" s="3"/>
      <c r="C11" s="3"/>
      <c r="D11" s="3"/>
      <c r="E11" s="3"/>
    </row>
    <row r="12" spans="2:5" ht="12.75">
      <c r="B12" s="3" t="s">
        <v>32</v>
      </c>
      <c r="C12" s="3" t="s">
        <v>32</v>
      </c>
      <c r="D12" s="3" t="s">
        <v>32</v>
      </c>
      <c r="E12" s="3" t="s">
        <v>32</v>
      </c>
    </row>
    <row r="13" spans="2:5" ht="12.75">
      <c r="B13" s="3"/>
      <c r="C13" s="3"/>
      <c r="D13" s="3"/>
      <c r="E13" s="3"/>
    </row>
    <row r="14" spans="1:5" ht="12.75">
      <c r="A14" s="2" t="s">
        <v>33</v>
      </c>
      <c r="B14" s="2">
        <f>+D14-7964337</f>
        <v>2713755</v>
      </c>
      <c r="C14" s="2">
        <f>E14-8271232</f>
        <v>-949645</v>
      </c>
      <c r="D14" s="2">
        <v>10678092</v>
      </c>
      <c r="E14" s="2">
        <v>7321587</v>
      </c>
    </row>
    <row r="16" spans="1:5" ht="12.75">
      <c r="A16" s="2" t="s">
        <v>34</v>
      </c>
      <c r="B16" s="2">
        <f>+D16+15866084</f>
        <v>-3889896</v>
      </c>
      <c r="C16" s="2">
        <f>E16+20551811</f>
        <v>-11831821</v>
      </c>
      <c r="D16" s="2">
        <f>-19755988+8</f>
        <v>-19755980</v>
      </c>
      <c r="E16" s="2">
        <v>-32383632</v>
      </c>
    </row>
    <row r="18" spans="1:5" ht="12.75">
      <c r="A18" s="2" t="s">
        <v>35</v>
      </c>
      <c r="B18" s="2">
        <f>+D18-86689</f>
        <v>5548</v>
      </c>
      <c r="C18" s="2">
        <f>E18-588176</f>
        <v>2451357</v>
      </c>
      <c r="D18" s="2">
        <v>92237</v>
      </c>
      <c r="E18" s="2">
        <v>3039533</v>
      </c>
    </row>
    <row r="19" spans="2:5" ht="12.75">
      <c r="B19" s="27"/>
      <c r="C19" s="27"/>
      <c r="D19" s="27"/>
      <c r="E19" s="27"/>
    </row>
    <row r="21" spans="1:5" ht="12.75">
      <c r="A21" s="2" t="s">
        <v>36</v>
      </c>
      <c r="B21" s="2">
        <f>SUM(B14:B18)</f>
        <v>-1170593</v>
      </c>
      <c r="C21" s="2">
        <f>SUM(C14:C18)</f>
        <v>-10330109</v>
      </c>
      <c r="D21" s="2">
        <f>SUM(D14:D18)</f>
        <v>-8985651</v>
      </c>
      <c r="E21" s="2">
        <f>SUM(E14:E18)</f>
        <v>-22022512</v>
      </c>
    </row>
    <row r="23" spans="1:5" ht="12.75">
      <c r="A23" s="2" t="s">
        <v>37</v>
      </c>
      <c r="B23" s="2">
        <f>+D23+14797352</f>
        <v>-5520950</v>
      </c>
      <c r="C23" s="2">
        <f>E23+15260639</f>
        <v>-6054574</v>
      </c>
      <c r="D23" s="2">
        <v>-20318302</v>
      </c>
      <c r="E23" s="2">
        <v>-21315213</v>
      </c>
    </row>
    <row r="25" spans="1:5" ht="12.75">
      <c r="A25" s="2" t="s">
        <v>38</v>
      </c>
      <c r="B25" s="2">
        <f>D25-0</f>
        <v>0</v>
      </c>
      <c r="C25" s="2">
        <f>E25-0</f>
        <v>0</v>
      </c>
      <c r="D25" s="2">
        <v>0</v>
      </c>
      <c r="E25" s="2">
        <v>0</v>
      </c>
    </row>
    <row r="26" spans="2:5" ht="12.75">
      <c r="B26" s="27"/>
      <c r="C26" s="27"/>
      <c r="D26" s="27"/>
      <c r="E26" s="27"/>
    </row>
    <row r="28" spans="1:5" ht="12.75">
      <c r="A28" s="2" t="s">
        <v>39</v>
      </c>
      <c r="B28" s="2">
        <f>SUM(B21:B25)</f>
        <v>-6691543</v>
      </c>
      <c r="C28" s="2">
        <f>SUM(C21:C25)</f>
        <v>-16384683</v>
      </c>
      <c r="D28" s="2">
        <f>SUM(D21:D25)</f>
        <v>-29303953</v>
      </c>
      <c r="E28" s="2">
        <f>SUM(E21:E25)</f>
        <v>-43337725</v>
      </c>
    </row>
    <row r="30" spans="1:5" ht="12.75">
      <c r="A30" s="2" t="s">
        <v>40</v>
      </c>
      <c r="B30" s="2">
        <f>+D30-41560</f>
        <v>0</v>
      </c>
      <c r="C30" s="2">
        <f>+E30-0</f>
        <v>-58668</v>
      </c>
      <c r="D30" s="2">
        <v>41560</v>
      </c>
      <c r="E30" s="2">
        <v>-58668</v>
      </c>
    </row>
    <row r="31" spans="2:5" ht="12.75">
      <c r="B31" s="27"/>
      <c r="C31" s="27"/>
      <c r="D31" s="27"/>
      <c r="E31" s="27"/>
    </row>
    <row r="33" spans="1:5" ht="12.75">
      <c r="A33" s="2" t="s">
        <v>41</v>
      </c>
      <c r="B33" s="2">
        <f>SUM(B28:B30)</f>
        <v>-6691543</v>
      </c>
      <c r="C33" s="2">
        <f>SUM(C28:C30)</f>
        <v>-16443351</v>
      </c>
      <c r="D33" s="2">
        <f>SUM(D28:D30)</f>
        <v>-29262393</v>
      </c>
      <c r="E33" s="2">
        <f>SUM(E28:E30)</f>
        <v>-43396393</v>
      </c>
    </row>
    <row r="35" spans="1:5" ht="12.75">
      <c r="A35" s="2" t="s">
        <v>42</v>
      </c>
      <c r="B35" s="2">
        <f>D35-0</f>
        <v>0</v>
      </c>
      <c r="C35" s="2">
        <f>E35-0</f>
        <v>0</v>
      </c>
      <c r="D35" s="2">
        <v>0</v>
      </c>
      <c r="E35" s="2">
        <v>0</v>
      </c>
    </row>
    <row r="36" spans="2:5" ht="12.75">
      <c r="B36" s="27"/>
      <c r="C36" s="27"/>
      <c r="D36" s="27"/>
      <c r="E36" s="27"/>
    </row>
    <row r="38" spans="1:5" ht="13.5" thickBot="1">
      <c r="A38" s="2" t="s">
        <v>43</v>
      </c>
      <c r="B38" s="28">
        <f>SUM(B33:B35)</f>
        <v>-6691543</v>
      </c>
      <c r="C38" s="28">
        <f>SUM(C33:C35)</f>
        <v>-16443351</v>
      </c>
      <c r="D38" s="28">
        <f>SUM(D33:D35)</f>
        <v>-29262393</v>
      </c>
      <c r="E38" s="28">
        <f>SUM(E33:E35)</f>
        <v>-43396393</v>
      </c>
    </row>
    <row r="39" spans="2:5" ht="13.5" thickTop="1">
      <c r="B39" s="8"/>
      <c r="C39" s="8"/>
      <c r="D39" s="8"/>
      <c r="E39" s="8"/>
    </row>
    <row r="41" spans="1:5" ht="12.75">
      <c r="A41" s="2" t="s">
        <v>44</v>
      </c>
      <c r="B41" s="29">
        <f>B38/Consol_BS!B32*100</f>
        <v>-1692.3477491148205</v>
      </c>
      <c r="C41" s="29">
        <f>C38/Consol_BS!D32*100</f>
        <v>-41.58662367223066</v>
      </c>
      <c r="D41" s="30">
        <f>D38/Consol_BS!B32*100</f>
        <v>-7400.706373292868</v>
      </c>
      <c r="E41" s="50">
        <f>E38/Consol_BS!D32*100</f>
        <v>-109.75314365199797</v>
      </c>
    </row>
    <row r="42" spans="1:5" ht="12.75">
      <c r="A42" s="2" t="s">
        <v>45</v>
      </c>
      <c r="B42" s="31" t="s">
        <v>46</v>
      </c>
      <c r="C42" s="31" t="s">
        <v>46</v>
      </c>
      <c r="D42" s="5" t="s">
        <v>46</v>
      </c>
      <c r="E42" s="6" t="s">
        <v>46</v>
      </c>
    </row>
    <row r="43" ht="13.5" customHeight="1"/>
    <row r="49" spans="1:7" ht="13.5">
      <c r="A49" s="70"/>
      <c r="B49" s="70"/>
      <c r="C49" s="70"/>
      <c r="D49" s="70"/>
      <c r="E49" s="70"/>
      <c r="F49" s="54"/>
      <c r="G49" s="54"/>
    </row>
    <row r="50" spans="1:7" ht="13.5">
      <c r="A50" s="70"/>
      <c r="B50" s="70"/>
      <c r="C50" s="70"/>
      <c r="D50" s="70"/>
      <c r="E50" s="70"/>
      <c r="F50" s="54"/>
      <c r="G50" s="54"/>
    </row>
    <row r="51" spans="1:7" ht="13.5">
      <c r="A51" s="54"/>
      <c r="B51" s="54"/>
      <c r="C51" s="54"/>
      <c r="D51" s="54"/>
      <c r="E51" s="54"/>
      <c r="F51" s="54"/>
      <c r="G51" s="54"/>
    </row>
    <row r="52" spans="1:7" ht="13.5">
      <c r="A52" s="54"/>
      <c r="B52" s="54"/>
      <c r="C52" s="54"/>
      <c r="D52" s="54"/>
      <c r="E52" s="54"/>
      <c r="F52" s="54"/>
      <c r="G52" s="54"/>
    </row>
    <row r="53" spans="1:7" ht="13.5">
      <c r="A53" s="54"/>
      <c r="B53" s="54"/>
      <c r="C53" s="54"/>
      <c r="D53" s="54"/>
      <c r="E53" s="54"/>
      <c r="F53" s="54"/>
      <c r="G53" s="54"/>
    </row>
    <row r="54" ht="12.75">
      <c r="A54" s="2" t="s">
        <v>48</v>
      </c>
    </row>
    <row r="55" ht="12.75">
      <c r="A55" s="2" t="s">
        <v>49</v>
      </c>
    </row>
  </sheetData>
  <printOptions horizontalCentered="1"/>
  <pageMargins left="0.5" right="0.39" top="0.76" bottom="0.7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B2" sqref="B2"/>
    </sheetView>
  </sheetViews>
  <sheetFormatPr defaultColWidth="9.140625" defaultRowHeight="12.75"/>
  <cols>
    <col min="1" max="1" width="54.8515625" style="2" customWidth="1"/>
    <col min="2" max="2" width="14.00390625" style="3" bestFit="1" customWidth="1"/>
    <col min="3" max="3" width="1.7109375" style="3" customWidth="1"/>
    <col min="4" max="4" width="14.00390625" style="3" bestFit="1" customWidth="1"/>
    <col min="5" max="5" width="12.7109375" style="2" customWidth="1"/>
    <col min="6" max="12" width="9.7109375" style="2" customWidth="1"/>
    <col min="13" max="16384" width="9.140625" style="2" customWidth="1"/>
  </cols>
  <sheetData>
    <row r="1" ht="12.75">
      <c r="A1" s="1" t="s">
        <v>50</v>
      </c>
    </row>
    <row r="2" ht="12.75">
      <c r="A2" s="1" t="s">
        <v>51</v>
      </c>
    </row>
    <row r="4" spans="2:4" ht="12.75">
      <c r="B4" s="3" t="s">
        <v>52</v>
      </c>
      <c r="D4" s="3" t="s">
        <v>52</v>
      </c>
    </row>
    <row r="5" spans="2:4" ht="12.75">
      <c r="B5" s="3" t="s">
        <v>53</v>
      </c>
      <c r="D5" s="3" t="s">
        <v>54</v>
      </c>
    </row>
    <row r="6" spans="2:4" ht="12.75">
      <c r="B6" s="3" t="s">
        <v>55</v>
      </c>
      <c r="D6" s="3" t="s">
        <v>56</v>
      </c>
    </row>
    <row r="7" spans="2:4" ht="12.75">
      <c r="B7" s="3" t="s">
        <v>32</v>
      </c>
      <c r="D7" s="3" t="s">
        <v>32</v>
      </c>
    </row>
    <row r="10" spans="1:4" ht="12.75">
      <c r="A10" s="2" t="s">
        <v>57</v>
      </c>
      <c r="B10" s="3">
        <v>35258553</v>
      </c>
      <c r="D10" s="3">
        <v>37010845</v>
      </c>
    </row>
    <row r="11" spans="1:4" ht="12.75">
      <c r="A11" s="2" t="s">
        <v>58</v>
      </c>
      <c r="B11" s="5">
        <v>1</v>
      </c>
      <c r="D11" s="5">
        <v>1</v>
      </c>
    </row>
    <row r="12" spans="2:4" ht="12.75">
      <c r="B12" s="3">
        <f>SUM(B10:B11)</f>
        <v>35258554</v>
      </c>
      <c r="D12" s="3">
        <f>SUM(D10:D11)</f>
        <v>37010846</v>
      </c>
    </row>
    <row r="14" ht="12.75">
      <c r="A14" s="1" t="s">
        <v>59</v>
      </c>
    </row>
    <row r="15" spans="1:4" ht="12.75">
      <c r="A15" s="2" t="s">
        <v>60</v>
      </c>
      <c r="B15" s="3">
        <v>2783877</v>
      </c>
      <c r="D15" s="3">
        <v>1896849</v>
      </c>
    </row>
    <row r="16" spans="1:4" ht="12.75">
      <c r="A16" s="2" t="s">
        <v>61</v>
      </c>
      <c r="B16" s="3">
        <f>1567980+613551+377</f>
        <v>2181908</v>
      </c>
      <c r="D16" s="3">
        <v>4414790</v>
      </c>
    </row>
    <row r="17" spans="1:4" ht="12.75">
      <c r="A17" s="2" t="s">
        <v>62</v>
      </c>
      <c r="B17" s="3">
        <v>69107</v>
      </c>
      <c r="D17" s="3">
        <v>0</v>
      </c>
    </row>
    <row r="18" spans="1:4" ht="12.75">
      <c r="A18" s="2" t="s">
        <v>63</v>
      </c>
      <c r="B18" s="5">
        <v>598378</v>
      </c>
      <c r="D18" s="5">
        <v>703338</v>
      </c>
    </row>
    <row r="19" spans="2:4" ht="12.75">
      <c r="B19" s="9">
        <f>SUM(B15:B18)</f>
        <v>5633270</v>
      </c>
      <c r="D19" s="9">
        <f>SUM(D15:D18)</f>
        <v>7014977</v>
      </c>
    </row>
    <row r="21" ht="12.75">
      <c r="A21" s="1" t="s">
        <v>64</v>
      </c>
    </row>
    <row r="22" spans="1:4" ht="12.75">
      <c r="A22" s="2" t="s">
        <v>65</v>
      </c>
      <c r="B22" s="3">
        <f>12507834+5037225-3205</f>
        <v>17541854</v>
      </c>
      <c r="D22" s="3">
        <f>13059145-1430193</f>
        <v>11628952</v>
      </c>
    </row>
    <row r="23" spans="1:4" ht="12.75">
      <c r="A23" s="2" t="s">
        <v>66</v>
      </c>
      <c r="B23" s="3">
        <f>8682811+191871977+22446787+3205</f>
        <v>223004780</v>
      </c>
      <c r="D23" s="3">
        <f>200205520+1430193</f>
        <v>201635713</v>
      </c>
    </row>
    <row r="24" spans="1:4" ht="12.75">
      <c r="A24" s="2" t="s">
        <v>67</v>
      </c>
      <c r="B24" s="3">
        <f>931378</f>
        <v>931378</v>
      </c>
      <c r="D24" s="3">
        <v>942378</v>
      </c>
    </row>
    <row r="25" spans="2:4" ht="12.75">
      <c r="B25" s="9">
        <f>B24+B23+B22</f>
        <v>241478012</v>
      </c>
      <c r="D25" s="9">
        <f>D24+D23+D22</f>
        <v>214207043</v>
      </c>
    </row>
    <row r="27" spans="1:4" ht="12.75">
      <c r="A27" s="1" t="s">
        <v>68</v>
      </c>
      <c r="B27" s="3">
        <f>B19-B25</f>
        <v>-235844742</v>
      </c>
      <c r="D27" s="3">
        <f>D19-D25</f>
        <v>-207192066</v>
      </c>
    </row>
    <row r="29" spans="1:4" ht="13.5" thickBot="1">
      <c r="A29" s="1"/>
      <c r="B29" s="10">
        <f>B12+B27</f>
        <v>-200586188</v>
      </c>
      <c r="D29" s="10">
        <f>D12+D27</f>
        <v>-170181220</v>
      </c>
    </row>
    <row r="30" ht="13.5" thickTop="1"/>
    <row r="32" spans="1:4" ht="12.75">
      <c r="A32" s="2" t="s">
        <v>47</v>
      </c>
      <c r="B32" s="3">
        <v>395400</v>
      </c>
      <c r="D32" s="3">
        <v>39540000</v>
      </c>
    </row>
    <row r="33" spans="1:4" ht="12.75">
      <c r="A33" s="2" t="s">
        <v>69</v>
      </c>
      <c r="B33" s="5">
        <f>-229371269+10664+17107138</f>
        <v>-212253467</v>
      </c>
      <c r="D33" s="5">
        <v>-222137349</v>
      </c>
    </row>
    <row r="34" spans="1:4" ht="12.75">
      <c r="A34" s="2" t="s">
        <v>70</v>
      </c>
      <c r="B34" s="3">
        <f>SUM(B32:B33)</f>
        <v>-211858067</v>
      </c>
      <c r="D34" s="3">
        <f>SUM(D32:D33)</f>
        <v>-182597349</v>
      </c>
    </row>
    <row r="35" spans="1:4" ht="12.75">
      <c r="A35" s="2" t="s">
        <v>71</v>
      </c>
      <c r="B35" s="3">
        <v>0</v>
      </c>
      <c r="D35" s="3">
        <v>0</v>
      </c>
    </row>
    <row r="36" ht="12.75">
      <c r="A36" s="2" t="s">
        <v>72</v>
      </c>
    </row>
    <row r="37" spans="1:4" ht="12.75">
      <c r="A37" s="2" t="s">
        <v>73</v>
      </c>
      <c r="B37" s="3">
        <v>11271879</v>
      </c>
      <c r="D37" s="3">
        <v>12416129</v>
      </c>
    </row>
    <row r="38" spans="2:4" ht="13.5" thickBot="1">
      <c r="B38" s="10">
        <f>SUM(B34:B37)</f>
        <v>-200586188</v>
      </c>
      <c r="D38" s="10">
        <f>SUM(D34:D37)</f>
        <v>-170181220</v>
      </c>
    </row>
    <row r="39" ht="13.5" thickTop="1"/>
    <row r="41" spans="2:4" ht="12.75">
      <c r="B41" s="3">
        <f>B38-B29</f>
        <v>0</v>
      </c>
      <c r="D41" s="3">
        <f>D38-D29</f>
        <v>0</v>
      </c>
    </row>
    <row r="52" ht="12.75">
      <c r="A52" s="2" t="s">
        <v>74</v>
      </c>
    </row>
    <row r="53" ht="12.75">
      <c r="A53" s="2" t="s">
        <v>75</v>
      </c>
    </row>
  </sheetData>
  <printOptions/>
  <pageMargins left="0.61" right="0.39" top="0.9" bottom="0.6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68.140625" style="2" customWidth="1"/>
    <col min="2" max="2" width="17.140625" style="3" customWidth="1"/>
    <col min="3" max="3" width="1.57421875" style="3" customWidth="1"/>
    <col min="4" max="4" width="15.57421875" style="2" customWidth="1"/>
    <col min="5" max="16384" width="9.140625" style="2" customWidth="1"/>
  </cols>
  <sheetData>
    <row r="1" ht="12.75">
      <c r="A1" s="1" t="s">
        <v>76</v>
      </c>
    </row>
    <row r="2" ht="12.75">
      <c r="A2" s="1" t="s">
        <v>157</v>
      </c>
    </row>
    <row r="4" spans="2:4" ht="12.75">
      <c r="B4" s="3" t="s">
        <v>77</v>
      </c>
      <c r="D4" s="3" t="s">
        <v>77</v>
      </c>
    </row>
    <row r="5" spans="2:4" ht="12.75">
      <c r="B5" s="3" t="str">
        <f>Consol_BS!B5</f>
        <v>31st Dec 2003</v>
      </c>
      <c r="D5" s="3" t="str">
        <f>Consol_BS!D5</f>
        <v>31st Dec 2002</v>
      </c>
    </row>
    <row r="6" spans="2:4" ht="12.75">
      <c r="B6" s="3" t="s">
        <v>32</v>
      </c>
      <c r="D6" s="3" t="s">
        <v>32</v>
      </c>
    </row>
    <row r="8" ht="12.75">
      <c r="A8" s="1" t="s">
        <v>78</v>
      </c>
    </row>
    <row r="10" spans="1:4" s="8" customFormat="1" ht="12.75">
      <c r="A10" s="8" t="s">
        <v>79</v>
      </c>
      <c r="B10" s="7">
        <f>-29303953</f>
        <v>-29303953</v>
      </c>
      <c r="C10" s="7"/>
      <c r="D10" s="8">
        <v>-43337725</v>
      </c>
    </row>
    <row r="11" spans="2:3" s="8" customFormat="1" ht="12.75">
      <c r="B11" s="7"/>
      <c r="C11" s="7"/>
    </row>
    <row r="12" spans="1:3" s="8" customFormat="1" ht="12.75">
      <c r="A12" s="8" t="s">
        <v>80</v>
      </c>
      <c r="B12" s="7"/>
      <c r="C12" s="7"/>
    </row>
    <row r="13" spans="1:4" s="8" customFormat="1" ht="12.75">
      <c r="A13" s="8" t="s">
        <v>81</v>
      </c>
      <c r="B13" s="7">
        <v>1765160</v>
      </c>
      <c r="C13" s="7"/>
      <c r="D13" s="8">
        <v>3700357</v>
      </c>
    </row>
    <row r="14" spans="1:4" s="8" customFormat="1" ht="12.75">
      <c r="A14" s="8" t="s">
        <v>82</v>
      </c>
      <c r="B14" s="7">
        <v>20324817</v>
      </c>
      <c r="C14" s="7"/>
      <c r="D14" s="8">
        <v>21321979</v>
      </c>
    </row>
    <row r="15" spans="1:4" s="8" customFormat="1" ht="12.75">
      <c r="A15" s="8" t="s">
        <v>83</v>
      </c>
      <c r="B15" s="7">
        <v>-6517</v>
      </c>
      <c r="C15" s="7"/>
      <c r="D15" s="8">
        <v>-6766</v>
      </c>
    </row>
    <row r="16" spans="1:4" s="8" customFormat="1" ht="12.75">
      <c r="A16" s="8" t="s">
        <v>153</v>
      </c>
      <c r="B16" s="7">
        <v>0</v>
      </c>
      <c r="C16" s="7"/>
      <c r="D16" s="8">
        <v>273491</v>
      </c>
    </row>
    <row r="17" spans="1:4" s="8" customFormat="1" ht="12.75">
      <c r="A17" s="8" t="s">
        <v>154</v>
      </c>
      <c r="B17" s="7">
        <v>0</v>
      </c>
      <c r="C17" s="7"/>
      <c r="D17" s="8">
        <v>-1658519</v>
      </c>
    </row>
    <row r="18" spans="1:4" s="8" customFormat="1" ht="12.75">
      <c r="A18" s="8" t="s">
        <v>87</v>
      </c>
      <c r="B18" s="7">
        <v>0</v>
      </c>
      <c r="C18" s="7"/>
      <c r="D18" s="8">
        <v>62129</v>
      </c>
    </row>
    <row r="19" spans="1:4" s="8" customFormat="1" ht="12.75">
      <c r="A19" s="8" t="s">
        <v>155</v>
      </c>
      <c r="B19" s="7">
        <v>0</v>
      </c>
      <c r="C19" s="7"/>
      <c r="D19" s="8">
        <v>35600</v>
      </c>
    </row>
    <row r="20" spans="1:4" s="8" customFormat="1" ht="12.75">
      <c r="A20" s="8" t="s">
        <v>84</v>
      </c>
      <c r="B20" s="7">
        <v>0</v>
      </c>
      <c r="C20" s="7"/>
      <c r="D20" s="8">
        <v>-11360</v>
      </c>
    </row>
    <row r="21" spans="1:4" s="8" customFormat="1" ht="12.75">
      <c r="A21" s="8" t="s">
        <v>85</v>
      </c>
      <c r="B21" s="7">
        <v>-56228</v>
      </c>
      <c r="C21" s="7"/>
      <c r="D21" s="8">
        <v>-1108557</v>
      </c>
    </row>
    <row r="22" spans="1:4" s="8" customFormat="1" ht="12.75">
      <c r="A22" s="8" t="s">
        <v>86</v>
      </c>
      <c r="B22" s="5">
        <v>0</v>
      </c>
      <c r="C22" s="7"/>
      <c r="D22" s="27">
        <v>17761465</v>
      </c>
    </row>
    <row r="23" spans="2:3" s="8" customFormat="1" ht="12.75">
      <c r="B23" s="7"/>
      <c r="C23" s="7"/>
    </row>
    <row r="24" spans="1:4" s="8" customFormat="1" ht="12.75">
      <c r="A24" s="8" t="s">
        <v>88</v>
      </c>
      <c r="B24" s="7">
        <f>SUM(B10:B22)</f>
        <v>-7276721</v>
      </c>
      <c r="C24" s="7"/>
      <c r="D24" s="7">
        <f>SUM(D10:D22)</f>
        <v>-2967906</v>
      </c>
    </row>
    <row r="25" spans="2:3" s="8" customFormat="1" ht="12.75">
      <c r="B25" s="7"/>
      <c r="C25" s="7"/>
    </row>
    <row r="26" spans="1:3" s="8" customFormat="1" ht="12.75">
      <c r="A26" s="8" t="s">
        <v>89</v>
      </c>
      <c r="B26" s="7"/>
      <c r="C26" s="7"/>
    </row>
    <row r="27" spans="1:4" s="8" customFormat="1" ht="12.75">
      <c r="A27" s="8" t="s">
        <v>90</v>
      </c>
      <c r="B27" s="7">
        <v>-887028</v>
      </c>
      <c r="C27" s="7"/>
      <c r="D27" s="8">
        <v>1777952</v>
      </c>
    </row>
    <row r="28" spans="1:4" s="8" customFormat="1" ht="12.75">
      <c r="A28" s="8" t="s">
        <v>91</v>
      </c>
      <c r="B28" s="7">
        <f>2289110-69107</f>
        <v>2220003</v>
      </c>
      <c r="C28" s="7"/>
      <c r="D28" s="8">
        <v>-337777</v>
      </c>
    </row>
    <row r="29" spans="1:4" s="8" customFormat="1" ht="12.75">
      <c r="A29" s="8" t="s">
        <v>92</v>
      </c>
      <c r="B29" s="7">
        <v>1496884</v>
      </c>
      <c r="C29" s="7"/>
      <c r="D29" s="27">
        <v>-3550747</v>
      </c>
    </row>
    <row r="30" spans="1:4" s="8" customFormat="1" ht="12.75">
      <c r="A30" s="8" t="s">
        <v>93</v>
      </c>
      <c r="B30" s="12">
        <f>SUM(B24:B29)</f>
        <v>-4446862</v>
      </c>
      <c r="C30" s="7"/>
      <c r="D30" s="12">
        <f>SUM(D24:D29)</f>
        <v>-5078478</v>
      </c>
    </row>
    <row r="31" spans="2:3" s="8" customFormat="1" ht="12.75">
      <c r="B31" s="7"/>
      <c r="C31" s="7"/>
    </row>
    <row r="32" spans="1:4" s="8" customFormat="1" ht="12.75">
      <c r="A32" s="8" t="s">
        <v>94</v>
      </c>
      <c r="B32" s="7">
        <v>-11132</v>
      </c>
      <c r="C32" s="7"/>
      <c r="D32" s="8">
        <v>-2000</v>
      </c>
    </row>
    <row r="33" spans="1:4" s="8" customFormat="1" ht="12.75">
      <c r="A33" s="8" t="s">
        <v>95</v>
      </c>
      <c r="B33" s="7">
        <v>41692</v>
      </c>
      <c r="C33" s="7"/>
      <c r="D33" s="8">
        <v>0</v>
      </c>
    </row>
    <row r="34" spans="2:3" s="8" customFormat="1" ht="12.75">
      <c r="B34" s="7"/>
      <c r="C34" s="7"/>
    </row>
    <row r="35" spans="1:4" s="8" customFormat="1" ht="12.75">
      <c r="A35" s="8" t="s">
        <v>96</v>
      </c>
      <c r="B35" s="9">
        <f>SUM(B30:B34)</f>
        <v>-4416302</v>
      </c>
      <c r="C35" s="7"/>
      <c r="D35" s="9">
        <f>SUM(D30:D34)</f>
        <v>-5080478</v>
      </c>
    </row>
    <row r="36" spans="1:3" s="8" customFormat="1" ht="12.75">
      <c r="A36" s="11"/>
      <c r="B36" s="7"/>
      <c r="C36" s="7"/>
    </row>
    <row r="37" spans="1:3" s="8" customFormat="1" ht="12.75">
      <c r="A37" s="11" t="s">
        <v>97</v>
      </c>
      <c r="B37" s="7"/>
      <c r="C37" s="7"/>
    </row>
    <row r="38" spans="1:3" s="8" customFormat="1" ht="12.75">
      <c r="A38" s="11"/>
      <c r="B38" s="7"/>
      <c r="C38" s="7"/>
    </row>
    <row r="39" spans="1:4" s="8" customFormat="1" ht="12.75">
      <c r="A39" s="8" t="s">
        <v>98</v>
      </c>
      <c r="B39" s="7">
        <v>-112868</v>
      </c>
      <c r="C39" s="7"/>
      <c r="D39" s="8">
        <v>-26426</v>
      </c>
    </row>
    <row r="40" spans="1:4" s="8" customFormat="1" ht="12.75">
      <c r="A40" s="8" t="s">
        <v>99</v>
      </c>
      <c r="B40" s="7">
        <v>6517</v>
      </c>
      <c r="C40" s="7"/>
      <c r="D40" s="8">
        <v>6766</v>
      </c>
    </row>
    <row r="41" spans="1:3" s="8" customFormat="1" ht="12.75" hidden="1">
      <c r="A41" s="8" t="s">
        <v>100</v>
      </c>
      <c r="B41" s="7">
        <v>0</v>
      </c>
      <c r="C41" s="7"/>
    </row>
    <row r="42" spans="1:4" s="8" customFormat="1" ht="12.75">
      <c r="A42" s="8" t="s">
        <v>101</v>
      </c>
      <c r="B42" s="7">
        <f>+'[1]Cashflow'!$H$95</f>
        <v>100000</v>
      </c>
      <c r="C42" s="7"/>
      <c r="D42" s="8">
        <v>0</v>
      </c>
    </row>
    <row r="43" spans="1:3" s="8" customFormat="1" ht="12.75" hidden="1">
      <c r="A43" s="8" t="s">
        <v>102</v>
      </c>
      <c r="B43" s="7">
        <v>0</v>
      </c>
      <c r="C43" s="7"/>
    </row>
    <row r="44" spans="1:3" s="8" customFormat="1" ht="12.75">
      <c r="A44" s="48" t="s">
        <v>103</v>
      </c>
      <c r="B44" s="7"/>
      <c r="C44" s="7"/>
    </row>
    <row r="45" spans="1:4" s="8" customFormat="1" ht="12.75">
      <c r="A45" s="8" t="s">
        <v>104</v>
      </c>
      <c r="B45" s="9">
        <f>SUM(B39:B44)</f>
        <v>-6351</v>
      </c>
      <c r="C45" s="7"/>
      <c r="D45" s="9">
        <f>SUM(D39:D44)</f>
        <v>-19660</v>
      </c>
    </row>
    <row r="46" spans="2:3" s="8" customFormat="1" ht="12.75">
      <c r="B46" s="7"/>
      <c r="C46" s="7"/>
    </row>
    <row r="47" spans="1:3" s="8" customFormat="1" ht="12.75">
      <c r="A47" s="11" t="s">
        <v>105</v>
      </c>
      <c r="B47" s="7"/>
      <c r="C47" s="7"/>
    </row>
    <row r="48" spans="2:3" s="8" customFormat="1" ht="12.75">
      <c r="B48" s="7"/>
      <c r="C48" s="7"/>
    </row>
    <row r="49" spans="1:4" s="8" customFormat="1" ht="12.75">
      <c r="A49" s="8" t="s">
        <v>106</v>
      </c>
      <c r="B49" s="7">
        <f>+'[1]Cashflow'!$H$100</f>
        <v>-100000</v>
      </c>
      <c r="C49" s="7"/>
      <c r="D49" s="8">
        <v>0</v>
      </c>
    </row>
    <row r="50" spans="1:4" s="8" customFormat="1" ht="12.75">
      <c r="A50" s="8" t="s">
        <v>107</v>
      </c>
      <c r="B50" s="7">
        <v>1675</v>
      </c>
      <c r="C50" s="7"/>
      <c r="D50" s="8">
        <v>0</v>
      </c>
    </row>
    <row r="51" spans="2:3" s="8" customFormat="1" ht="12.75">
      <c r="B51" s="7"/>
      <c r="C51" s="7"/>
    </row>
    <row r="52" spans="1:4" s="8" customFormat="1" ht="12.75">
      <c r="A52" s="8" t="s">
        <v>108</v>
      </c>
      <c r="B52" s="9">
        <f>SUM(B49:B51)</f>
        <v>-98325</v>
      </c>
      <c r="C52" s="7"/>
      <c r="D52" s="9">
        <f>SUM(D49:D51)</f>
        <v>0</v>
      </c>
    </row>
    <row r="53" spans="2:3" s="8" customFormat="1" ht="12.75">
      <c r="B53" s="7"/>
      <c r="C53" s="7"/>
    </row>
    <row r="54" spans="1:4" s="8" customFormat="1" ht="12.75">
      <c r="A54" s="11" t="s">
        <v>109</v>
      </c>
      <c r="B54" s="7">
        <f>B35+B45+B52</f>
        <v>-4520978</v>
      </c>
      <c r="C54" s="7"/>
      <c r="D54" s="7">
        <f>D35+D45+D52</f>
        <v>-5100138</v>
      </c>
    </row>
    <row r="55" spans="2:3" s="8" customFormat="1" ht="12.75">
      <c r="B55" s="7"/>
      <c r="C55" s="7"/>
    </row>
    <row r="56" spans="1:3" s="8" customFormat="1" ht="12.75">
      <c r="A56" s="11" t="s">
        <v>110</v>
      </c>
      <c r="B56" s="7"/>
      <c r="C56" s="7"/>
    </row>
    <row r="57" spans="1:4" s="8" customFormat="1" ht="12.75">
      <c r="A57" s="11" t="s">
        <v>111</v>
      </c>
      <c r="B57" s="7">
        <v>703338</v>
      </c>
      <c r="C57" s="7"/>
      <c r="D57" s="8">
        <v>1458187</v>
      </c>
    </row>
    <row r="58" spans="1:4" s="8" customFormat="1" ht="12.75">
      <c r="A58" s="11" t="s">
        <v>112</v>
      </c>
      <c r="B58" s="7">
        <v>-53291378</v>
      </c>
      <c r="C58" s="7"/>
      <c r="D58" s="8">
        <v>-48946089</v>
      </c>
    </row>
    <row r="59" spans="2:3" s="8" customFormat="1" ht="12.75">
      <c r="B59" s="7"/>
      <c r="C59" s="7"/>
    </row>
    <row r="60" spans="1:4" s="8" customFormat="1" ht="13.5" thickBot="1">
      <c r="A60" s="11" t="s">
        <v>113</v>
      </c>
      <c r="B60" s="10">
        <f>SUM(B54:B58)</f>
        <v>-57109018</v>
      </c>
      <c r="C60" s="7"/>
      <c r="D60" s="10">
        <f>SUM(D54:D58)</f>
        <v>-52588040</v>
      </c>
    </row>
    <row r="61" spans="1:3" s="8" customFormat="1" ht="13.5" thickTop="1">
      <c r="A61" s="11"/>
      <c r="B61" s="7"/>
      <c r="C61" s="7"/>
    </row>
    <row r="62" spans="1:3" s="8" customFormat="1" ht="12.75" hidden="1">
      <c r="A62" s="21" t="s">
        <v>114</v>
      </c>
      <c r="B62" s="17"/>
      <c r="C62" s="7"/>
    </row>
    <row r="63" spans="1:3" s="8" customFormat="1" ht="12.75" hidden="1">
      <c r="A63" s="18" t="s">
        <v>115</v>
      </c>
      <c r="B63" s="19" t="e">
        <f>#REF!</f>
        <v>#REF!</v>
      </c>
      <c r="C63" s="7"/>
    </row>
    <row r="64" spans="1:3" s="8" customFormat="1" ht="12.75" hidden="1">
      <c r="A64" s="22" t="s">
        <v>116</v>
      </c>
      <c r="B64" s="19" t="e">
        <f>#REF!</f>
        <v>#REF!</v>
      </c>
      <c r="C64" s="7"/>
    </row>
    <row r="65" spans="1:3" s="8" customFormat="1" ht="12.75" hidden="1">
      <c r="A65" s="22" t="s">
        <v>117</v>
      </c>
      <c r="B65" s="19" t="e">
        <f>#REF!</f>
        <v>#REF!</v>
      </c>
      <c r="C65" s="7"/>
    </row>
    <row r="66" spans="1:3" s="8" customFormat="1" ht="13.5" hidden="1" thickBot="1">
      <c r="A66" s="23"/>
      <c r="B66" s="24" t="e">
        <f>SUM(B63:B65)</f>
        <v>#REF!</v>
      </c>
      <c r="C66" s="7"/>
    </row>
    <row r="67" spans="1:3" s="8" customFormat="1" ht="12.75" hidden="1">
      <c r="A67" s="25"/>
      <c r="B67" s="20" t="e">
        <f>B60-B66</f>
        <v>#REF!</v>
      </c>
      <c r="C67" s="7"/>
    </row>
    <row r="68" spans="1:4" s="8" customFormat="1" ht="12.75">
      <c r="A68" s="11"/>
      <c r="B68" s="7">
        <f>B54+B57+B58-Consol_BS!B18+57707396</f>
        <v>0</v>
      </c>
      <c r="C68" s="7"/>
      <c r="D68" s="8">
        <f>D60-Consol_BS!D18+53291378</f>
        <v>0</v>
      </c>
    </row>
    <row r="69" spans="2:3" s="8" customFormat="1" ht="12.75">
      <c r="B69" s="7"/>
      <c r="C69" s="7"/>
    </row>
    <row r="70" spans="2:3" s="8" customFormat="1" ht="12.75">
      <c r="B70" s="7"/>
      <c r="C70" s="7"/>
    </row>
    <row r="71" ht="12.75">
      <c r="A71" s="2" t="s">
        <v>118</v>
      </c>
    </row>
    <row r="72" ht="12.75">
      <c r="A72" s="2" t="s">
        <v>75</v>
      </c>
    </row>
  </sheetData>
  <printOptions/>
  <pageMargins left="0.44" right="0.34" top="0.64" bottom="0.42" header="0.5" footer="0.35"/>
  <pageSetup fitToHeight="1" fitToWidth="1"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3" sqref="A3"/>
    </sheetView>
  </sheetViews>
  <sheetFormatPr defaultColWidth="9.140625" defaultRowHeight="12.75"/>
  <cols>
    <col min="1" max="1" width="26.28125" style="2" customWidth="1"/>
    <col min="2" max="3" width="12.28125" style="2" customWidth="1"/>
    <col min="4" max="4" width="14.140625" style="2" customWidth="1"/>
    <col min="5" max="5" width="14.8515625" style="2" customWidth="1"/>
    <col min="6" max="7" width="13.28125" style="2" customWidth="1"/>
    <col min="8" max="16384" width="9.140625" style="2" customWidth="1"/>
  </cols>
  <sheetData>
    <row r="1" ht="12.75">
      <c r="A1" s="1" t="s">
        <v>119</v>
      </c>
    </row>
    <row r="2" ht="12.75">
      <c r="A2" s="1" t="str">
        <f>Consol_CF!A2</f>
        <v>FOR THE CUMMULATIVE QUARTER ENDED 31ST DECEMBER 2003</v>
      </c>
    </row>
    <row r="4" ht="12.75">
      <c r="A4" s="26"/>
    </row>
    <row r="5" spans="2:6" ht="12.75">
      <c r="B5" s="32"/>
      <c r="C5" s="72" t="s">
        <v>120</v>
      </c>
      <c r="D5" s="73"/>
      <c r="E5" s="33" t="s">
        <v>121</v>
      </c>
      <c r="F5" s="34"/>
    </row>
    <row r="6" spans="2:6" ht="12.75">
      <c r="B6" s="35"/>
      <c r="C6" s="31"/>
      <c r="D6" s="6"/>
      <c r="E6" s="35"/>
      <c r="F6" s="36"/>
    </row>
    <row r="7" spans="1:6" s="3" customFormat="1" ht="12.75">
      <c r="A7" s="37" t="s">
        <v>158</v>
      </c>
      <c r="B7" s="35" t="s">
        <v>122</v>
      </c>
      <c r="C7" s="38" t="s">
        <v>122</v>
      </c>
      <c r="D7" s="39" t="s">
        <v>123</v>
      </c>
      <c r="E7" s="35" t="s">
        <v>124</v>
      </c>
      <c r="F7" s="15" t="s">
        <v>125</v>
      </c>
    </row>
    <row r="8" spans="1:6" s="3" customFormat="1" ht="12.75">
      <c r="A8" s="37" t="s">
        <v>126</v>
      </c>
      <c r="B8" s="40" t="s">
        <v>127</v>
      </c>
      <c r="C8" s="31" t="s">
        <v>128</v>
      </c>
      <c r="D8" s="40" t="s">
        <v>129</v>
      </c>
      <c r="E8" s="40" t="s">
        <v>130</v>
      </c>
      <c r="F8" s="6"/>
    </row>
    <row r="9" spans="2:6" ht="12.75">
      <c r="B9" s="35" t="s">
        <v>32</v>
      </c>
      <c r="C9" s="38" t="s">
        <v>32</v>
      </c>
      <c r="D9" s="35" t="s">
        <v>32</v>
      </c>
      <c r="E9" s="35" t="s">
        <v>32</v>
      </c>
      <c r="F9" s="36"/>
    </row>
    <row r="10" spans="2:6" ht="12.75">
      <c r="B10" s="35"/>
      <c r="C10" s="38"/>
      <c r="D10" s="35"/>
      <c r="E10" s="35"/>
      <c r="F10" s="36"/>
    </row>
    <row r="11" spans="1:6" ht="12.75">
      <c r="A11" s="2" t="s">
        <v>131</v>
      </c>
      <c r="B11" s="41">
        <f>Consol_BS!D32</f>
        <v>39540000</v>
      </c>
      <c r="C11" s="14">
        <v>17105963</v>
      </c>
      <c r="D11" s="41">
        <v>10664</v>
      </c>
      <c r="E11" s="41">
        <v>-239253976</v>
      </c>
      <c r="F11" s="36">
        <f>SUM(B11:E11)</f>
        <v>-182597349</v>
      </c>
    </row>
    <row r="12" spans="1:6" s="8" customFormat="1" ht="12.75">
      <c r="A12" s="8" t="s">
        <v>132</v>
      </c>
      <c r="B12" s="41"/>
      <c r="C12" s="14"/>
      <c r="D12" s="41"/>
      <c r="E12" s="41"/>
      <c r="F12" s="36"/>
    </row>
    <row r="13" spans="2:6" s="8" customFormat="1" ht="12.75">
      <c r="B13" s="41"/>
      <c r="C13" s="14"/>
      <c r="D13" s="41"/>
      <c r="E13" s="41"/>
      <c r="F13" s="36"/>
    </row>
    <row r="14" spans="1:6" s="8" customFormat="1" ht="12.75">
      <c r="A14" s="8" t="s">
        <v>133</v>
      </c>
      <c r="B14" s="41">
        <v>500</v>
      </c>
      <c r="C14" s="14">
        <f>500*2.35</f>
        <v>1175</v>
      </c>
      <c r="D14" s="41"/>
      <c r="E14" s="41"/>
      <c r="F14" s="36">
        <f>SUM(B14:E14)</f>
        <v>1675</v>
      </c>
    </row>
    <row r="15" spans="2:6" s="8" customFormat="1" ht="12.75">
      <c r="B15" s="41"/>
      <c r="C15" s="14"/>
      <c r="D15" s="41"/>
      <c r="E15" s="41"/>
      <c r="F15" s="36"/>
    </row>
    <row r="16" spans="1:6" s="8" customFormat="1" ht="12.75">
      <c r="A16" s="8" t="s">
        <v>134</v>
      </c>
      <c r="B16" s="41">
        <v>-39145100</v>
      </c>
      <c r="C16" s="14"/>
      <c r="D16" s="41"/>
      <c r="E16" s="41">
        <f>-B16</f>
        <v>39145100</v>
      </c>
      <c r="F16" s="36">
        <f>SUM(B16:E16)</f>
        <v>0</v>
      </c>
    </row>
    <row r="17" spans="2:6" s="8" customFormat="1" ht="12.75">
      <c r="B17" s="41"/>
      <c r="C17" s="14"/>
      <c r="D17" s="41"/>
      <c r="E17" s="41"/>
      <c r="F17" s="36"/>
    </row>
    <row r="18" spans="1:6" s="8" customFormat="1" ht="12.75">
      <c r="A18" s="8" t="s">
        <v>135</v>
      </c>
      <c r="B18" s="41"/>
      <c r="C18" s="14">
        <v>-17107138</v>
      </c>
      <c r="D18" s="41"/>
      <c r="E18" s="41">
        <f>-C18</f>
        <v>17107138</v>
      </c>
      <c r="F18" s="36">
        <f>SUM(B18:E18)</f>
        <v>0</v>
      </c>
    </row>
    <row r="19" spans="2:6" s="8" customFormat="1" ht="12.75">
      <c r="B19" s="41"/>
      <c r="C19" s="14"/>
      <c r="D19" s="41"/>
      <c r="E19" s="41"/>
      <c r="F19" s="36"/>
    </row>
    <row r="20" spans="1:6" s="8" customFormat="1" ht="12.75">
      <c r="A20" s="8" t="s">
        <v>136</v>
      </c>
      <c r="B20" s="41">
        <v>0</v>
      </c>
      <c r="C20" s="14">
        <v>0</v>
      </c>
      <c r="D20" s="41">
        <v>0</v>
      </c>
      <c r="E20" s="41">
        <f>+Consol_PL!D38</f>
        <v>-29262393</v>
      </c>
      <c r="F20" s="36">
        <f>SUM(B20:E20)</f>
        <v>-29262393</v>
      </c>
    </row>
    <row r="21" spans="1:6" s="8" customFormat="1" ht="12.75">
      <c r="A21" s="8" t="s">
        <v>137</v>
      </c>
      <c r="B21" s="41"/>
      <c r="C21" s="14"/>
      <c r="D21" s="41"/>
      <c r="E21" s="41"/>
      <c r="F21" s="36"/>
    </row>
    <row r="22" spans="2:6" s="8" customFormat="1" ht="12.75">
      <c r="B22" s="42"/>
      <c r="C22" s="16"/>
      <c r="D22" s="42"/>
      <c r="E22" s="42"/>
      <c r="F22" s="43"/>
    </row>
    <row r="23" spans="1:6" s="8" customFormat="1" ht="12.75">
      <c r="A23" s="8" t="s">
        <v>138</v>
      </c>
      <c r="B23" s="44"/>
      <c r="C23" s="13"/>
      <c r="D23" s="44"/>
      <c r="E23" s="44"/>
      <c r="F23" s="34"/>
    </row>
    <row r="24" spans="1:6" s="8" customFormat="1" ht="13.5" thickBot="1">
      <c r="A24" s="8" t="s">
        <v>139</v>
      </c>
      <c r="B24" s="45">
        <f>SUM(B11:B21)</f>
        <v>395400</v>
      </c>
      <c r="C24" s="45">
        <f>SUM(C11:C21)</f>
        <v>0</v>
      </c>
      <c r="D24" s="45">
        <f>SUM(D11:D21)</f>
        <v>10664</v>
      </c>
      <c r="E24" s="45">
        <f>SUM(E11:E21)</f>
        <v>-212264131</v>
      </c>
      <c r="F24" s="45">
        <f>SUM(F11:F21)</f>
        <v>-211858067</v>
      </c>
    </row>
    <row r="25" spans="2:6" s="8" customFormat="1" ht="13.5" thickTop="1">
      <c r="B25" s="42"/>
      <c r="C25" s="16"/>
      <c r="D25" s="42"/>
      <c r="E25" s="42"/>
      <c r="F25" s="43">
        <f>F24-Consol_BS!B34</f>
        <v>0</v>
      </c>
    </row>
    <row r="26" s="8" customFormat="1" ht="12.75"/>
    <row r="27" s="8" customFormat="1" ht="12.75"/>
    <row r="28" s="8" customFormat="1" ht="12.75"/>
    <row r="29" spans="2:6" ht="12.75">
      <c r="B29" s="32"/>
      <c r="C29" s="72" t="s">
        <v>120</v>
      </c>
      <c r="D29" s="73"/>
      <c r="E29" s="33" t="s">
        <v>121</v>
      </c>
      <c r="F29" s="34"/>
    </row>
    <row r="30" spans="2:6" ht="12.75">
      <c r="B30" s="35"/>
      <c r="C30" s="31"/>
      <c r="D30" s="6"/>
      <c r="E30" s="35"/>
      <c r="F30" s="36"/>
    </row>
    <row r="31" spans="1:6" s="3" customFormat="1" ht="12.75">
      <c r="A31" s="37" t="str">
        <f>A7</f>
        <v>Cummulative Quarter ended</v>
      </c>
      <c r="B31" s="35" t="s">
        <v>122</v>
      </c>
      <c r="C31" s="38" t="s">
        <v>122</v>
      </c>
      <c r="D31" s="39" t="s">
        <v>123</v>
      </c>
      <c r="E31" s="35" t="s">
        <v>124</v>
      </c>
      <c r="F31" s="15" t="s">
        <v>125</v>
      </c>
    </row>
    <row r="32" spans="1:6" s="3" customFormat="1" ht="12.75">
      <c r="A32" s="37" t="s">
        <v>140</v>
      </c>
      <c r="B32" s="40" t="s">
        <v>127</v>
      </c>
      <c r="C32" s="31" t="s">
        <v>128</v>
      </c>
      <c r="D32" s="40" t="s">
        <v>129</v>
      </c>
      <c r="E32" s="40" t="s">
        <v>130</v>
      </c>
      <c r="F32" s="6"/>
    </row>
    <row r="33" spans="2:6" ht="12.75">
      <c r="B33" s="35" t="s">
        <v>32</v>
      </c>
      <c r="C33" s="38" t="s">
        <v>32</v>
      </c>
      <c r="D33" s="35" t="s">
        <v>32</v>
      </c>
      <c r="E33" s="35" t="s">
        <v>32</v>
      </c>
      <c r="F33" s="36"/>
    </row>
    <row r="34" spans="2:6" ht="12.75">
      <c r="B34" s="35"/>
      <c r="C34" s="38"/>
      <c r="D34" s="35"/>
      <c r="E34" s="35"/>
      <c r="F34" s="36"/>
    </row>
    <row r="35" spans="1:6" ht="12.75">
      <c r="A35" s="2" t="s">
        <v>131</v>
      </c>
      <c r="B35" s="41">
        <v>39540000</v>
      </c>
      <c r="C35" s="14">
        <v>17105963</v>
      </c>
      <c r="D35" s="41">
        <v>1250427</v>
      </c>
      <c r="E35" s="41">
        <v>-195857583</v>
      </c>
      <c r="F35" s="36">
        <f>SUM(B35:E35)</f>
        <v>-137961193</v>
      </c>
    </row>
    <row r="36" spans="1:6" s="8" customFormat="1" ht="12.75">
      <c r="A36" s="8" t="s">
        <v>141</v>
      </c>
      <c r="B36" s="41"/>
      <c r="C36" s="14"/>
      <c r="D36" s="41"/>
      <c r="E36" s="41"/>
      <c r="F36" s="36"/>
    </row>
    <row r="37" spans="2:6" s="8" customFormat="1" ht="12.75">
      <c r="B37" s="41"/>
      <c r="C37" s="14"/>
      <c r="D37" s="41"/>
      <c r="E37" s="41"/>
      <c r="F37" s="36"/>
    </row>
    <row r="38" spans="1:6" s="8" customFormat="1" ht="12.75">
      <c r="A38" s="8" t="s">
        <v>142</v>
      </c>
      <c r="B38" s="41"/>
      <c r="C38" s="14"/>
      <c r="D38" s="41">
        <v>-1239763</v>
      </c>
      <c r="E38" s="41"/>
      <c r="F38" s="36">
        <f>SUM(B38:E38)</f>
        <v>-1239763</v>
      </c>
    </row>
    <row r="39" spans="2:6" s="8" customFormat="1" ht="12.75">
      <c r="B39" s="41"/>
      <c r="C39" s="14"/>
      <c r="D39" s="41"/>
      <c r="E39" s="41"/>
      <c r="F39" s="36"/>
    </row>
    <row r="40" spans="1:6" s="8" customFormat="1" ht="12.75">
      <c r="A40" s="8" t="s">
        <v>136</v>
      </c>
      <c r="B40" s="41">
        <v>0</v>
      </c>
      <c r="C40" s="14">
        <v>0</v>
      </c>
      <c r="D40" s="41">
        <v>0</v>
      </c>
      <c r="E40" s="41">
        <f>Consol_PL!E38</f>
        <v>-43396393</v>
      </c>
      <c r="F40" s="36">
        <f>SUM(B40:E40)</f>
        <v>-43396393</v>
      </c>
    </row>
    <row r="41" spans="1:6" s="8" customFormat="1" ht="12.75">
      <c r="A41" s="8" t="s">
        <v>137</v>
      </c>
      <c r="B41" s="41"/>
      <c r="C41" s="14"/>
      <c r="D41" s="41"/>
      <c r="E41" s="41"/>
      <c r="F41" s="36"/>
    </row>
    <row r="42" spans="2:6" s="8" customFormat="1" ht="12.75">
      <c r="B42" s="42"/>
      <c r="C42" s="16"/>
      <c r="D42" s="42"/>
      <c r="E42" s="42"/>
      <c r="F42" s="43"/>
    </row>
    <row r="43" spans="1:6" s="8" customFormat="1" ht="12.75">
      <c r="A43" s="8" t="s">
        <v>138</v>
      </c>
      <c r="B43" s="44"/>
      <c r="C43" s="13"/>
      <c r="D43" s="44"/>
      <c r="E43" s="44"/>
      <c r="F43" s="34"/>
    </row>
    <row r="44" spans="1:6" s="8" customFormat="1" ht="13.5" thickBot="1">
      <c r="A44" s="8" t="s">
        <v>143</v>
      </c>
      <c r="B44" s="45">
        <f>SUM(B35:B41)</f>
        <v>39540000</v>
      </c>
      <c r="C44" s="45">
        <f>SUM(C35:C41)</f>
        <v>17105963</v>
      </c>
      <c r="D44" s="45">
        <f>SUM(D35:D41)</f>
        <v>10664</v>
      </c>
      <c r="E44" s="45">
        <f>SUM(E35:E41)</f>
        <v>-239253976</v>
      </c>
      <c r="F44" s="45">
        <f>SUM(F35:F41)</f>
        <v>-182597349</v>
      </c>
    </row>
    <row r="45" spans="2:6" s="8" customFormat="1" ht="13.5" thickTop="1">
      <c r="B45" s="42"/>
      <c r="C45" s="16"/>
      <c r="D45" s="42"/>
      <c r="E45" s="42"/>
      <c r="F45" s="43">
        <f>F44-Consol_BS!D34</f>
        <v>0</v>
      </c>
    </row>
    <row r="46" s="8" customFormat="1" ht="12.75"/>
    <row r="47" spans="1:5" s="8" customFormat="1" ht="12.75" hidden="1">
      <c r="A47" s="46"/>
      <c r="B47" s="46"/>
      <c r="C47" s="46"/>
      <c r="D47" s="46"/>
      <c r="E47" s="46"/>
    </row>
    <row r="48" s="8" customFormat="1" ht="12.75"/>
    <row r="49" s="8" customFormat="1" ht="12.75"/>
    <row r="50" s="8" customFormat="1" ht="12.75"/>
    <row r="51" s="8" customFormat="1" ht="12.75"/>
    <row r="52" s="8" customFormat="1" ht="12.75"/>
    <row r="56" ht="12.75">
      <c r="A56" s="2" t="s">
        <v>144</v>
      </c>
    </row>
    <row r="57" ht="12.75">
      <c r="A57" s="2" t="s">
        <v>49</v>
      </c>
    </row>
  </sheetData>
  <printOptions/>
  <pageMargins left="0.51" right="0.25" top="1" bottom="0.85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3" sqref="A3"/>
    </sheetView>
  </sheetViews>
  <sheetFormatPr defaultColWidth="9.140625" defaultRowHeight="12.75"/>
  <cols>
    <col min="1" max="1" width="51.00390625" style="2" customWidth="1"/>
    <col min="2" max="2" width="19.421875" style="3" customWidth="1"/>
    <col min="3" max="3" width="1.7109375" style="3" customWidth="1"/>
    <col min="4" max="4" width="19.421875" style="3" customWidth="1"/>
    <col min="5" max="16384" width="9.140625" style="2" customWidth="1"/>
  </cols>
  <sheetData>
    <row r="1" ht="12.75">
      <c r="A1" s="1" t="s">
        <v>145</v>
      </c>
    </row>
    <row r="2" ht="12.75">
      <c r="A2" s="1" t="str">
        <f>Consol_CF!A2</f>
        <v>FOR THE CUMMULATIVE QUARTER ENDED 31ST DECEMBER 2003</v>
      </c>
    </row>
    <row r="5" spans="2:4" ht="12.75">
      <c r="B5" s="4">
        <v>2003</v>
      </c>
      <c r="C5" s="4"/>
      <c r="D5" s="4">
        <v>2002</v>
      </c>
    </row>
    <row r="6" spans="2:4" ht="12.75">
      <c r="B6" s="3" t="s">
        <v>146</v>
      </c>
      <c r="D6" s="3" t="s">
        <v>146</v>
      </c>
    </row>
    <row r="7" spans="2:4" ht="12.75">
      <c r="B7" s="3" t="s">
        <v>147</v>
      </c>
      <c r="D7" s="3" t="s">
        <v>147</v>
      </c>
    </row>
    <row r="8" spans="2:4" ht="12.75">
      <c r="B8" s="3" t="s">
        <v>32</v>
      </c>
      <c r="D8" s="3" t="s">
        <v>32</v>
      </c>
    </row>
    <row r="10" spans="1:4" ht="12.75">
      <c r="A10" s="2" t="s">
        <v>148</v>
      </c>
      <c r="B10" s="3">
        <v>0</v>
      </c>
      <c r="D10" s="3">
        <v>0</v>
      </c>
    </row>
    <row r="11" spans="2:4" s="8" customFormat="1" ht="12.75">
      <c r="B11" s="7"/>
      <c r="C11" s="7"/>
      <c r="D11" s="7"/>
    </row>
    <row r="12" spans="1:4" s="8" customFormat="1" ht="12.75">
      <c r="A12" s="8" t="s">
        <v>156</v>
      </c>
      <c r="B12" s="7">
        <v>0</v>
      </c>
      <c r="C12" s="7"/>
      <c r="D12" s="7">
        <v>0</v>
      </c>
    </row>
    <row r="13" spans="2:4" s="8" customFormat="1" ht="12.75">
      <c r="B13" s="5"/>
      <c r="C13" s="7"/>
      <c r="D13" s="5"/>
    </row>
    <row r="14" spans="2:4" s="8" customFormat="1" ht="12.75">
      <c r="B14" s="7"/>
      <c r="C14" s="7"/>
      <c r="D14" s="7"/>
    </row>
    <row r="15" spans="1:4" s="8" customFormat="1" ht="12.75">
      <c r="A15" s="8" t="s">
        <v>149</v>
      </c>
      <c r="B15" s="7">
        <f>SUM(B10:B12)</f>
        <v>0</v>
      </c>
      <c r="C15" s="7"/>
      <c r="D15" s="7">
        <f>SUM(D10:D12)</f>
        <v>0</v>
      </c>
    </row>
    <row r="16" spans="2:4" s="8" customFormat="1" ht="12.75">
      <c r="B16" s="7"/>
      <c r="C16" s="7"/>
      <c r="D16" s="7"/>
    </row>
    <row r="17" spans="1:4" s="8" customFormat="1" ht="12.75">
      <c r="A17" s="8" t="s">
        <v>150</v>
      </c>
      <c r="B17" s="7">
        <f>Consol_EQ!E24</f>
        <v>-212264131</v>
      </c>
      <c r="C17" s="7"/>
      <c r="D17" s="7">
        <f>Consol_EQ!E44</f>
        <v>-239253976</v>
      </c>
    </row>
    <row r="18" spans="2:4" s="8" customFormat="1" ht="12.75">
      <c r="B18" s="7"/>
      <c r="C18" s="7"/>
      <c r="D18" s="7"/>
    </row>
    <row r="19" spans="1:4" s="8" customFormat="1" ht="13.5" thickBot="1">
      <c r="A19" s="8" t="s">
        <v>151</v>
      </c>
      <c r="B19" s="10">
        <f>SUM(B15:B17)</f>
        <v>-212264131</v>
      </c>
      <c r="C19" s="7"/>
      <c r="D19" s="10">
        <f>SUM(D15:D17)</f>
        <v>-239253976</v>
      </c>
    </row>
    <row r="20" spans="2:4" s="8" customFormat="1" ht="13.5" thickTop="1">
      <c r="B20" s="7"/>
      <c r="C20" s="7"/>
      <c r="D20" s="7"/>
    </row>
    <row r="21" spans="2:4" s="8" customFormat="1" ht="12.75">
      <c r="B21" s="7">
        <f>B19-Consol_EQ!E24</f>
        <v>0</v>
      </c>
      <c r="C21" s="7"/>
      <c r="D21" s="7">
        <f>D19-Consol_EQ!E44</f>
        <v>0</v>
      </c>
    </row>
    <row r="22" spans="1:4" s="8" customFormat="1" ht="12.75">
      <c r="A22" s="11"/>
      <c r="B22" s="7"/>
      <c r="C22" s="7"/>
      <c r="D22" s="7"/>
    </row>
    <row r="23" spans="2:4" s="8" customFormat="1" ht="12.75">
      <c r="B23" s="7"/>
      <c r="C23" s="7"/>
      <c r="D23" s="7"/>
    </row>
    <row r="24" spans="2:4" s="8" customFormat="1" ht="12.75">
      <c r="B24" s="7"/>
      <c r="C24" s="7"/>
      <c r="D24" s="7"/>
    </row>
    <row r="25" spans="2:4" s="8" customFormat="1" ht="12.75">
      <c r="B25" s="7"/>
      <c r="C25" s="7"/>
      <c r="D25" s="7"/>
    </row>
    <row r="26" spans="2:4" s="8" customFormat="1" ht="12.75">
      <c r="B26" s="7"/>
      <c r="C26" s="7"/>
      <c r="D26" s="7"/>
    </row>
    <row r="27" spans="2:4" s="8" customFormat="1" ht="12.75">
      <c r="B27" s="7"/>
      <c r="C27" s="7"/>
      <c r="D27" s="7"/>
    </row>
    <row r="28" spans="1:4" s="8" customFormat="1" ht="12.75">
      <c r="A28" s="11"/>
      <c r="B28" s="7"/>
      <c r="C28" s="7"/>
      <c r="D28" s="7"/>
    </row>
    <row r="29" spans="2:4" s="8" customFormat="1" ht="12.75">
      <c r="B29" s="7"/>
      <c r="C29" s="7"/>
      <c r="D29" s="7"/>
    </row>
    <row r="30" spans="1:4" s="8" customFormat="1" ht="12.75">
      <c r="A30" s="11"/>
      <c r="B30" s="7"/>
      <c r="C30" s="7"/>
      <c r="D30" s="7"/>
    </row>
    <row r="31" spans="2:4" s="8" customFormat="1" ht="12.75">
      <c r="B31" s="7"/>
      <c r="C31" s="7"/>
      <c r="D31" s="7"/>
    </row>
    <row r="32" spans="2:4" s="8" customFormat="1" ht="12.75">
      <c r="B32" s="7"/>
      <c r="C32" s="7"/>
      <c r="D32" s="7"/>
    </row>
    <row r="33" spans="2:4" s="8" customFormat="1" ht="12.75">
      <c r="B33" s="7"/>
      <c r="C33" s="7"/>
      <c r="D33" s="7"/>
    </row>
    <row r="34" spans="2:4" s="8" customFormat="1" ht="12.75">
      <c r="B34" s="7"/>
      <c r="C34" s="7"/>
      <c r="D34" s="7"/>
    </row>
    <row r="35" spans="2:4" s="8" customFormat="1" ht="12.75">
      <c r="B35" s="7"/>
      <c r="C35" s="7"/>
      <c r="D35" s="7"/>
    </row>
    <row r="36" spans="2:4" s="8" customFormat="1" ht="12.75">
      <c r="B36" s="7"/>
      <c r="C36" s="7"/>
      <c r="D36" s="7"/>
    </row>
    <row r="37" spans="2:4" s="8" customFormat="1" ht="12.75">
      <c r="B37" s="7"/>
      <c r="C37" s="7"/>
      <c r="D37" s="7"/>
    </row>
    <row r="38" spans="2:4" s="8" customFormat="1" ht="12.75">
      <c r="B38" s="7"/>
      <c r="C38" s="7"/>
      <c r="D38" s="7"/>
    </row>
    <row r="39" spans="2:4" s="8" customFormat="1" ht="12.75">
      <c r="B39" s="7"/>
      <c r="C39" s="7"/>
      <c r="D39" s="7"/>
    </row>
    <row r="40" spans="2:4" s="8" customFormat="1" ht="12.75">
      <c r="B40" s="7"/>
      <c r="C40" s="7"/>
      <c r="D40" s="7"/>
    </row>
    <row r="41" spans="2:4" s="8" customFormat="1" ht="12.75">
      <c r="B41" s="7"/>
      <c r="C41" s="7"/>
      <c r="D41" s="7"/>
    </row>
    <row r="50" ht="12.75">
      <c r="A50" s="2" t="s">
        <v>152</v>
      </c>
    </row>
    <row r="51" ht="12.75">
      <c r="A51" s="2" t="s">
        <v>159</v>
      </c>
    </row>
  </sheetData>
  <printOptions/>
  <pageMargins left="0.49" right="0.34" top="0.88" bottom="0.73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STRATEGIC DESIGN SDN BHD</dc:creator>
  <cp:keywords/>
  <dc:description/>
  <cp:lastModifiedBy>MIS</cp:lastModifiedBy>
  <cp:lastPrinted>2004-02-24T10:07:11Z</cp:lastPrinted>
  <dcterms:created xsi:type="dcterms:W3CDTF">2002-11-12T18:22:07Z</dcterms:created>
  <dcterms:modified xsi:type="dcterms:W3CDTF">2004-02-24T10:31:43Z</dcterms:modified>
  <cp:category/>
  <cp:version/>
  <cp:contentType/>
  <cp:contentStatus/>
</cp:coreProperties>
</file>